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8800" windowHeight="11805"/>
  </bookViews>
  <sheets>
    <sheet name="№5" sheetId="1" r:id="rId1"/>
    <sheet name="Лист1" sheetId="4" r:id="rId2"/>
  </sheets>
  <definedNames>
    <definedName name="_xlnm._FilterDatabase" localSheetId="0">№5!$A$8:$G$8</definedName>
    <definedName name="_xlnm.Print_Area" localSheetId="0">№5!$A$1:$G$119</definedName>
  </definedNames>
  <calcPr calcId="144525"/>
</workbook>
</file>

<file path=xl/calcChain.xml><?xml version="1.0" encoding="utf-8"?>
<calcChain xmlns="http://schemas.openxmlformats.org/spreadsheetml/2006/main">
  <c r="G108" i="1" l="1"/>
  <c r="C108" i="1"/>
  <c r="G107" i="1"/>
  <c r="C107" i="1" s="1"/>
  <c r="G106" i="1"/>
  <c r="E106" i="1"/>
  <c r="C106" i="1" s="1"/>
  <c r="G105" i="1"/>
  <c r="E105" i="1"/>
  <c r="C105" i="1" s="1"/>
  <c r="G104" i="1"/>
  <c r="E104" i="1"/>
  <c r="C104" i="1" s="1"/>
  <c r="G103" i="1"/>
  <c r="E103" i="1"/>
  <c r="C103" i="1"/>
  <c r="G102" i="1"/>
  <c r="C102" i="1"/>
  <c r="G101" i="1"/>
  <c r="C101" i="1"/>
  <c r="G100" i="1"/>
  <c r="C100" i="1" s="1"/>
  <c r="G99" i="1"/>
  <c r="C99" i="1"/>
  <c r="G98" i="1"/>
  <c r="C98" i="1"/>
  <c r="G97" i="1"/>
  <c r="E97" i="1"/>
  <c r="C97" i="1"/>
  <c r="G96" i="1"/>
  <c r="E96" i="1"/>
  <c r="C96" i="1"/>
  <c r="G95" i="1"/>
  <c r="C95" i="1" s="1"/>
  <c r="G94" i="1"/>
  <c r="C94" i="1"/>
  <c r="G93" i="1"/>
  <c r="C93" i="1"/>
  <c r="G92" i="1"/>
  <c r="C92" i="1"/>
  <c r="G91" i="1"/>
  <c r="C91" i="1"/>
  <c r="G90" i="1"/>
  <c r="E90" i="1"/>
  <c r="E109" i="1" s="1"/>
  <c r="C90" i="1"/>
  <c r="G89" i="1"/>
  <c r="C89" i="1" s="1"/>
  <c r="G88" i="1"/>
  <c r="C88" i="1" s="1"/>
  <c r="G87" i="1"/>
  <c r="C87" i="1"/>
  <c r="G86" i="1"/>
  <c r="C86" i="1"/>
  <c r="G85" i="1"/>
  <c r="C85" i="1"/>
  <c r="C84" i="1"/>
  <c r="G83" i="1"/>
  <c r="C83" i="1" s="1"/>
  <c r="G82" i="1"/>
  <c r="G109" i="1" s="1"/>
  <c r="C82" i="1"/>
  <c r="C109" i="1" l="1"/>
  <c r="C110" i="1" s="1"/>
  <c r="E33" i="1"/>
  <c r="G33" i="1"/>
  <c r="G32" i="1"/>
  <c r="E32" i="1"/>
  <c r="E31" i="1"/>
  <c r="G31" i="1"/>
  <c r="G30" i="1"/>
  <c r="E30" i="1"/>
  <c r="G24" i="1"/>
  <c r="E24" i="1"/>
  <c r="G17" i="1"/>
  <c r="E17" i="1"/>
  <c r="C24" i="1" l="1"/>
  <c r="C11" i="1" l="1"/>
  <c r="G35" i="1" l="1"/>
  <c r="C35" i="1" s="1"/>
  <c r="G34" i="1"/>
  <c r="C34" i="1" s="1"/>
  <c r="C33" i="1"/>
  <c r="C32" i="1"/>
  <c r="C31" i="1"/>
  <c r="C30" i="1"/>
  <c r="G29" i="1"/>
  <c r="C29" i="1" s="1"/>
  <c r="G28" i="1"/>
  <c r="C28" i="1" s="1"/>
  <c r="G27" i="1"/>
  <c r="C27" i="1" s="1"/>
  <c r="G26" i="1"/>
  <c r="C26" i="1" s="1"/>
  <c r="G25" i="1"/>
  <c r="C25" i="1" s="1"/>
  <c r="G23" i="1"/>
  <c r="E23" i="1"/>
  <c r="G22" i="1"/>
  <c r="C22" i="1" s="1"/>
  <c r="G21" i="1"/>
  <c r="C21" i="1" s="1"/>
  <c r="G20" i="1"/>
  <c r="C20" i="1" s="1"/>
  <c r="G19" i="1"/>
  <c r="C19" i="1" s="1"/>
  <c r="G18" i="1"/>
  <c r="C18" i="1" s="1"/>
  <c r="C17" i="1"/>
  <c r="G16" i="1"/>
  <c r="C16" i="1" s="1"/>
  <c r="G15" i="1"/>
  <c r="C15" i="1" s="1"/>
  <c r="G14" i="1"/>
  <c r="C14" i="1" s="1"/>
  <c r="G13" i="1"/>
  <c r="C13" i="1" s="1"/>
  <c r="G12" i="1"/>
  <c r="C12" i="1" s="1"/>
  <c r="G10" i="1"/>
  <c r="C10" i="1" s="1"/>
  <c r="G9" i="1"/>
  <c r="G36" i="1" l="1"/>
  <c r="C9" i="1"/>
  <c r="E36" i="1"/>
  <c r="C23" i="1"/>
  <c r="C36" i="1" l="1"/>
  <c r="C37" i="1" s="1"/>
</calcChain>
</file>

<file path=xl/comments1.xml><?xml version="1.0" encoding="utf-8"?>
<comments xmlns="http://schemas.openxmlformats.org/spreadsheetml/2006/main">
  <authors>
    <author>Тілеухан М. А.</author>
  </authors>
  <commentList>
    <comment ref="B20" authorId="0">
      <text>
        <r>
          <rPr>
            <sz val="8"/>
            <rFont val="Tahoma"/>
            <family val="2"/>
            <charset val="204"/>
          </rPr>
          <t>Кандыагаш</t>
        </r>
      </text>
    </comment>
    <comment ref="B93" authorId="0">
      <text>
        <r>
          <rPr>
            <sz val="8"/>
            <rFont val="Tahoma"/>
            <family val="2"/>
            <charset val="204"/>
          </rPr>
          <t>Кандыагаш</t>
        </r>
      </text>
    </comment>
  </commentList>
</comments>
</file>

<file path=xl/sharedStrings.xml><?xml version="1.0" encoding="utf-8"?>
<sst xmlns="http://schemas.openxmlformats.org/spreadsheetml/2006/main" count="193" uniqueCount="127">
  <si>
    <t>Перечень резервуаров (ёмкостей)</t>
  </si>
  <si>
    <t>№ п/п</t>
  </si>
  <si>
    <t>Место нахождения Топливного склада (емкостей) (область,район, населенный пункт, улица,№ строения)</t>
  </si>
  <si>
    <t>единовременный объем за минусом мертвой зоны хранения дизельного топлива (кубические метры)</t>
  </si>
  <si>
    <r>
      <rPr>
        <b/>
        <sz val="12"/>
        <rFont val="Times New Roman"/>
        <family val="1"/>
        <charset val="204"/>
      </rPr>
      <t>Алматы-1</t>
    </r>
    <r>
      <rPr>
        <sz val="12"/>
        <rFont val="Times New Roman"/>
        <family val="1"/>
        <charset val="204"/>
      </rPr>
      <t xml:space="preserve">     г.Алматы, Турксибский р/н, ул.Шацкого №17</t>
    </r>
  </si>
  <si>
    <t>РВС-2000, РВС-2000</t>
  </si>
  <si>
    <t>№АЛМ000283, №АЛМ000282</t>
  </si>
  <si>
    <t>РВС-3000, РВС-3000</t>
  </si>
  <si>
    <t>№АЛМ6320, №АЛМ6321</t>
  </si>
  <si>
    <t>РВС-5000,  РВС-5000</t>
  </si>
  <si>
    <t>№АЛМ8214, №АЛМ8215</t>
  </si>
  <si>
    <t>РВС-1000, РВС-1000</t>
  </si>
  <si>
    <t>№ АЛМ7611, №АЛМ7609</t>
  </si>
  <si>
    <t xml:space="preserve">№ АЛМ9674, № АЛМ9675 </t>
  </si>
  <si>
    <t>РВС -2000,РВС -2000</t>
  </si>
  <si>
    <t>№ АЛМ001282, № АЛМ001283</t>
  </si>
  <si>
    <t>РВС -3000, РВС -2000</t>
  </si>
  <si>
    <t>№ АЛМ000733, № АЛМ000730</t>
  </si>
  <si>
    <t>№ БАТ000149, №БАТ000150</t>
  </si>
  <si>
    <t>№ БАТ002609, №БАТ002610</t>
  </si>
  <si>
    <t>РВС-3000,РВС-3000</t>
  </si>
  <si>
    <t xml:space="preserve"> № БАТ002455, № БАТ002456</t>
  </si>
  <si>
    <t>№ БАТ002730, № БАТ002731</t>
  </si>
  <si>
    <t xml:space="preserve">РВС-1000, РВС-1000              </t>
  </si>
  <si>
    <t>№ БАТ2398, № БАТ2399</t>
  </si>
  <si>
    <t>РВС-5000, РВС-1000</t>
  </si>
  <si>
    <t>№ ЗФ0000388, № ЗФ0000390</t>
  </si>
  <si>
    <t>РВС-700, РВС-700</t>
  </si>
  <si>
    <t>№ БАТ000165,  № БАТ000164</t>
  </si>
  <si>
    <t xml:space="preserve"> №БАТ000153, №БАТ000157</t>
  </si>
  <si>
    <t>№ AST804228, № AST804229</t>
  </si>
  <si>
    <t>РВС-700,РВС-700</t>
  </si>
  <si>
    <t>№ AST804751, № AST804752</t>
  </si>
  <si>
    <t>№ AST804012, № AST804013</t>
  </si>
  <si>
    <t>РВС-3000, РГС-50, РГС-50, РГС-50</t>
  </si>
  <si>
    <t>№ЗФ0002657, №AST803205</t>
  </si>
  <si>
    <t>РВС-2000, РВС-1000</t>
  </si>
  <si>
    <t>№ АST025081, № АST800903</t>
  </si>
  <si>
    <t>ИТОГО в кубах</t>
  </si>
  <si>
    <t>ИТОГО в тоннах</t>
  </si>
  <si>
    <t>резервуарный парк (наименование, объем м3, инвентарный номер, объем "мертвого остатка м3")</t>
  </si>
  <si>
    <r>
      <rPr>
        <b/>
        <sz val="12"/>
        <rFont val="Times New Roman"/>
        <family val="1"/>
        <charset val="204"/>
      </rPr>
      <t xml:space="preserve">Защита  </t>
    </r>
    <r>
      <rPr>
        <sz val="12"/>
        <rFont val="Times New Roman"/>
        <family val="1"/>
        <charset val="204"/>
      </rPr>
      <t xml:space="preserve">     Восточно-Казахстанская обл., г.Усть-Каменогорск, ул. Придеповская, д.1</t>
    </r>
  </si>
  <si>
    <r>
      <rPr>
        <b/>
        <sz val="12"/>
        <rFont val="Times New Roman"/>
        <family val="1"/>
        <charset val="204"/>
      </rPr>
      <t xml:space="preserve">Жамбыл </t>
    </r>
    <r>
      <rPr>
        <sz val="12"/>
        <rFont val="Times New Roman"/>
        <family val="1"/>
        <charset val="204"/>
      </rPr>
      <t xml:space="preserve">     Жамбылская обл., г. Тараз, ул. Тынышбаева, д.19;</t>
    </r>
  </si>
  <si>
    <r>
      <t xml:space="preserve">Арысь      </t>
    </r>
    <r>
      <rPr>
        <sz val="12"/>
        <rFont val="Times New Roman"/>
        <family val="1"/>
        <charset val="204"/>
      </rPr>
      <t xml:space="preserve">Туркистанская обл.,Арысский р-н, г.Арысьул. Злиха Тойбекова, д 5, </t>
    </r>
  </si>
  <si>
    <r>
      <rPr>
        <b/>
        <sz val="12"/>
        <rFont val="Times New Roman"/>
        <family val="1"/>
        <charset val="204"/>
      </rPr>
      <t xml:space="preserve">Актобе  </t>
    </r>
    <r>
      <rPr>
        <sz val="12"/>
        <rFont val="Times New Roman"/>
        <family val="1"/>
        <charset val="204"/>
      </rPr>
      <t xml:space="preserve">   Актюбинская обл., г. Актобе,  ул.Жаманкулова д.20Б;</t>
    </r>
  </si>
  <si>
    <r>
      <rPr>
        <b/>
        <sz val="12"/>
        <rFont val="Times New Roman"/>
        <family val="1"/>
        <charset val="204"/>
      </rPr>
      <t xml:space="preserve">Макат </t>
    </r>
    <r>
      <rPr>
        <sz val="12"/>
        <rFont val="Times New Roman"/>
        <family val="1"/>
        <charset val="204"/>
      </rPr>
      <t xml:space="preserve">     Атырауская обл., Макатский район, поселок Макат, ул. Латиф Шахатова,  д.52; </t>
    </r>
  </si>
  <si>
    <r>
      <rPr>
        <b/>
        <sz val="12"/>
        <rFont val="Times New Roman"/>
        <family val="1"/>
        <charset val="204"/>
      </rPr>
      <t>Уральск</t>
    </r>
    <r>
      <rPr>
        <sz val="12"/>
        <rFont val="Times New Roman"/>
        <family val="1"/>
        <charset val="204"/>
      </rPr>
      <t xml:space="preserve">       Западно-Казахстанская обл., город Уральск, пр.Абулхаир-хана, д.1;</t>
    </r>
  </si>
  <si>
    <r>
      <rPr>
        <b/>
        <sz val="12"/>
        <rFont val="Times New Roman"/>
        <family val="1"/>
        <charset val="204"/>
      </rPr>
      <t>Шиели</t>
    </r>
    <r>
      <rPr>
        <sz val="12"/>
        <rFont val="Times New Roman"/>
        <family val="1"/>
        <charset val="204"/>
      </rPr>
      <t xml:space="preserve">     Кызылординская обл., Шиелийский район, пос.Шиели, ул.Даулеткерея д.7; </t>
    </r>
  </si>
  <si>
    <r>
      <rPr>
        <b/>
        <sz val="12"/>
        <rFont val="Times New Roman"/>
        <family val="1"/>
        <charset val="204"/>
      </rPr>
      <t xml:space="preserve">Павлодар </t>
    </r>
    <r>
      <rPr>
        <sz val="12"/>
        <rFont val="Times New Roman"/>
        <family val="1"/>
        <charset val="204"/>
      </rPr>
      <t xml:space="preserve">      Павлодарская обл., г. Павлодар, Промышленая зона  Центральная, д.79; </t>
    </r>
  </si>
  <si>
    <r>
      <rPr>
        <b/>
        <sz val="12"/>
        <rFont val="Times New Roman"/>
        <family val="1"/>
        <charset val="204"/>
      </rPr>
      <t>Тобол</t>
    </r>
    <r>
      <rPr>
        <sz val="12"/>
        <rFont val="Times New Roman"/>
        <family val="1"/>
        <charset val="204"/>
      </rPr>
      <t xml:space="preserve">      Костанайская обл., Тарановский район, п. Тобол , ул.Каменный карьер  д14</t>
    </r>
  </si>
  <si>
    <r>
      <rPr>
        <b/>
        <sz val="12"/>
        <rFont val="Times New Roman"/>
        <family val="1"/>
        <charset val="204"/>
      </rPr>
      <t>Есиль</t>
    </r>
    <r>
      <rPr>
        <sz val="12"/>
        <rFont val="Times New Roman"/>
        <family val="1"/>
        <charset val="204"/>
      </rPr>
      <t xml:space="preserve">     Акмолинская обл.,  Есильский район, г.Есиль  ул.Промзона  1/7; </t>
    </r>
  </si>
  <si>
    <r>
      <rPr>
        <b/>
        <sz val="12"/>
        <rFont val="Times New Roman"/>
        <family val="1"/>
        <charset val="204"/>
      </rPr>
      <t>Кокшетау</t>
    </r>
    <r>
      <rPr>
        <sz val="12"/>
        <rFont val="Times New Roman"/>
        <family val="1"/>
        <charset val="204"/>
      </rPr>
      <t xml:space="preserve">       Акмолинская обл., г. Кокшетау, ул. Сулейменова стр.7/4</t>
    </r>
  </si>
  <si>
    <r>
      <rPr>
        <b/>
        <sz val="12"/>
        <rFont val="Times New Roman"/>
        <family val="1"/>
        <charset val="204"/>
      </rPr>
      <t>Балхаш</t>
    </r>
    <r>
      <rPr>
        <sz val="12"/>
        <rFont val="Times New Roman"/>
        <family val="1"/>
        <charset val="204"/>
      </rPr>
      <t xml:space="preserve">      Карагандинская обл., г. Балхаш,  квартла Мехколлоны, сооружение 35,</t>
    </r>
  </si>
  <si>
    <r>
      <rPr>
        <b/>
        <sz val="12"/>
        <rFont val="Times New Roman"/>
        <family val="1"/>
        <charset val="204"/>
      </rPr>
      <t>Мойынты</t>
    </r>
    <r>
      <rPr>
        <sz val="12"/>
        <rFont val="Times New Roman"/>
        <family val="1"/>
        <charset val="204"/>
      </rPr>
      <t xml:space="preserve">      Карагандинская обл., Шетский район, поселок Мойнты, ул. Бауржана Момышулы ,здание 127.</t>
    </r>
  </si>
  <si>
    <r>
      <rPr>
        <b/>
        <sz val="12"/>
        <rFont val="Times New Roman"/>
        <family val="1"/>
        <charset val="204"/>
      </rPr>
      <t>Атырау</t>
    </r>
    <r>
      <rPr>
        <sz val="12"/>
        <rFont val="Times New Roman"/>
        <family val="1"/>
        <charset val="204"/>
      </rPr>
      <t xml:space="preserve">       Атырауская область, г. Атырау, промзона в районе станции Атырау. №14</t>
    </r>
  </si>
  <si>
    <r>
      <rPr>
        <b/>
        <sz val="12"/>
        <rFont val="Times New Roman"/>
        <family val="1"/>
        <charset val="204"/>
      </rPr>
      <t xml:space="preserve">Бейнеу </t>
    </r>
    <r>
      <rPr>
        <sz val="12"/>
        <rFont val="Times New Roman"/>
        <family val="1"/>
        <charset val="204"/>
      </rPr>
      <t xml:space="preserve">    Мангистауская область, Бейнеуский район, село Бейнеу, зона №1, здание 40 Б</t>
    </r>
  </si>
  <si>
    <r>
      <rPr>
        <b/>
        <sz val="12"/>
        <rFont val="Times New Roman"/>
        <family val="1"/>
        <charset val="204"/>
      </rPr>
      <t>Кандыагаш</t>
    </r>
    <r>
      <rPr>
        <sz val="12"/>
        <rFont val="Times New Roman"/>
        <family val="1"/>
        <charset val="204"/>
      </rPr>
      <t xml:space="preserve">        Актюбинская обл., Мугалжарский район, г.Кандыагаш,  д. 35;</t>
    </r>
  </si>
  <si>
    <r>
      <rPr>
        <b/>
        <sz val="12"/>
        <rFont val="Times New Roman"/>
        <family val="1"/>
        <charset val="204"/>
      </rPr>
      <t xml:space="preserve">Кызыл-Орда </t>
    </r>
    <r>
      <rPr>
        <sz val="12"/>
        <rFont val="Times New Roman"/>
        <family val="1"/>
        <charset val="204"/>
      </rPr>
      <t xml:space="preserve">     Кызылординская  обл., город Кызылорда,  ул.Т. Шевченко, д. 125 А.</t>
    </r>
  </si>
  <si>
    <r>
      <rPr>
        <b/>
        <sz val="12"/>
        <rFont val="Times New Roman"/>
        <family val="1"/>
        <charset val="204"/>
      </rPr>
      <t>Костанай</t>
    </r>
    <r>
      <rPr>
        <sz val="12"/>
        <rFont val="Times New Roman"/>
        <family val="1"/>
        <charset val="204"/>
      </rPr>
      <t xml:space="preserve">      г. Костанай, Промышленая зона Западная ,строение 605.</t>
    </r>
  </si>
  <si>
    <t>№БАТ000148, №БАТ0067/1</t>
  </si>
  <si>
    <t>РВС-3000, РВС-400</t>
  </si>
  <si>
    <t>№БАТ0055-2, №БАТ000055</t>
  </si>
  <si>
    <t>№ АST001391, № АST001392</t>
  </si>
  <si>
    <t>№ АST024101, № АST024117</t>
  </si>
  <si>
    <t>АЛМ99999900000000010, АЛМ99999900000000211</t>
  </si>
  <si>
    <t>№ АST025051, № АST025057</t>
  </si>
  <si>
    <t>РВС-2000, РВС-50</t>
  </si>
  <si>
    <t>AST025060, AST020007</t>
  </si>
  <si>
    <t xml:space="preserve">РВС-2000, РВС-200 </t>
  </si>
  <si>
    <t>РВС-3000, РВС-2000</t>
  </si>
  <si>
    <r>
      <rPr>
        <b/>
        <sz val="12"/>
        <rFont val="Times New Roman"/>
        <family val="1"/>
        <charset val="204"/>
      </rPr>
      <t xml:space="preserve">Мангыстау   </t>
    </r>
    <r>
      <rPr>
        <sz val="12"/>
        <rFont val="Times New Roman"/>
        <family val="1"/>
        <charset val="204"/>
      </rPr>
      <t xml:space="preserve">        Мангистауская обл., Мунайлинский район, село Мангистау, Промышленая зона 2, строение 35</t>
    </r>
  </si>
  <si>
    <r>
      <rPr>
        <b/>
        <sz val="12"/>
        <rFont val="Times New Roman"/>
        <family val="1"/>
        <charset val="204"/>
      </rPr>
      <t xml:space="preserve">Сексеул </t>
    </r>
    <r>
      <rPr>
        <sz val="12"/>
        <rFont val="Times New Roman"/>
        <family val="1"/>
        <charset val="204"/>
      </rPr>
      <t xml:space="preserve">    Кызылординская обл., Аральский район, пос.Саксаульск, ул.Привокзальная площадь  д.2; В</t>
    </r>
  </si>
  <si>
    <t>Приложение №5</t>
  </si>
  <si>
    <t>к Договору №_______</t>
  </si>
  <si>
    <t xml:space="preserve">от "___" _______ 20____ года </t>
  </si>
  <si>
    <t xml:space="preserve">ЗАКАЗЧИК                                                                                                                                                                                                            </t>
  </si>
  <si>
    <t xml:space="preserve">_____________________ / __________________/              </t>
  </si>
  <si>
    <t xml:space="preserve">            М.П.       </t>
  </si>
  <si>
    <t>ПОСТАВЩИК</t>
  </si>
  <si>
    <t xml:space="preserve">_____________________ /_____________/              </t>
  </si>
  <si>
    <t xml:space="preserve">                                М.П.</t>
  </si>
  <si>
    <t>Қосымша №5</t>
  </si>
  <si>
    <t>"___" _______ 20____ ж №_______ Шартқа</t>
  </si>
  <si>
    <t>Резервуарлардың (сыйымдылықтардың) тізбесі</t>
  </si>
  <si>
    <t>№ р/р</t>
  </si>
  <si>
    <t>Отын қоймасының (сыйымдылықтарының) орналасқан жері (облыс, аудан, елді мекен, көше, құрылыстың №)</t>
  </si>
  <si>
    <t>дизель отынын сақтаудың өлі аймағын шегергендегі біржолғы көлем (текше метр)</t>
  </si>
  <si>
    <r>
      <t>резервуарлық парк (атауы, м³ көлемі, инвентарлық нөмірі, "м</t>
    </r>
    <r>
      <rPr>
        <b/>
        <sz val="12"/>
        <rFont val="Calibri"/>
        <family val="2"/>
        <charset val="204"/>
      </rPr>
      <t>³</t>
    </r>
    <r>
      <rPr>
        <b/>
        <sz val="12"/>
        <rFont val="Times New Roman"/>
        <family val="1"/>
        <charset val="204"/>
      </rPr>
      <t xml:space="preserve"> өлі қалдығының" көлемі)</t>
    </r>
  </si>
  <si>
    <r>
      <rPr>
        <b/>
        <sz val="12"/>
        <rFont val="Times New Roman"/>
        <family val="1"/>
        <charset val="204"/>
      </rPr>
      <t>Алматы-1,</t>
    </r>
    <r>
      <rPr>
        <sz val="12"/>
        <rFont val="Times New Roman"/>
        <family val="1"/>
        <charset val="204"/>
      </rPr>
      <t xml:space="preserve"> Алматы қ-сы, Турксіб ауд, Шацкий к-сі №17</t>
    </r>
  </si>
  <si>
    <r>
      <t xml:space="preserve">Достық,  </t>
    </r>
    <r>
      <rPr>
        <sz val="12"/>
        <rFont val="Times New Roman"/>
        <family val="1"/>
        <charset val="204"/>
      </rPr>
      <t xml:space="preserve">  Жетісу обл., Алакөл ауд, Достық село округы, жер учаскесі 43</t>
    </r>
  </si>
  <si>
    <r>
      <rPr>
        <b/>
        <sz val="12"/>
        <rFont val="Times New Roman"/>
        <family val="1"/>
        <charset val="204"/>
      </rPr>
      <t>Семей, Абай</t>
    </r>
    <r>
      <rPr>
        <sz val="12"/>
        <rFont val="Times New Roman"/>
        <family val="1"/>
        <charset val="204"/>
      </rPr>
      <t xml:space="preserve"> обл., Семей қ-сы, Привокзальная к-сі, 1/3 үй</t>
    </r>
  </si>
  <si>
    <r>
      <rPr>
        <b/>
        <sz val="12"/>
        <rFont val="Times New Roman"/>
        <family val="1"/>
        <charset val="204"/>
      </rPr>
      <t>Ақтоғай,</t>
    </r>
    <r>
      <rPr>
        <sz val="12"/>
        <rFont val="Times New Roman"/>
        <family val="1"/>
        <charset val="204"/>
      </rPr>
      <t xml:space="preserve"> Абай обл., Аягөз ауд, пос. Ақтоғай, Молдағұлова к-сі, 49 үй</t>
    </r>
  </si>
  <si>
    <r>
      <rPr>
        <b/>
        <sz val="12"/>
        <rFont val="Times New Roman"/>
        <family val="1"/>
        <charset val="204"/>
      </rPr>
      <t>Защита, Шығыс Қазақстан</t>
    </r>
    <r>
      <rPr>
        <sz val="12"/>
        <rFont val="Times New Roman"/>
        <family val="1"/>
        <charset val="204"/>
      </rPr>
      <t xml:space="preserve"> обл., Өскемен қ-сы, Придеповская к-сі, 1 үй</t>
    </r>
  </si>
  <si>
    <r>
      <rPr>
        <b/>
        <sz val="12"/>
        <rFont val="Times New Roman"/>
        <family val="1"/>
        <charset val="204"/>
      </rPr>
      <t>Жамбыл, Жамбыл</t>
    </r>
    <r>
      <rPr>
        <sz val="12"/>
        <rFont val="Times New Roman"/>
        <family val="1"/>
        <charset val="204"/>
      </rPr>
      <t xml:space="preserve"> обл., Тараз қ-сы, Тынышбаев к-сі, 19 үй;</t>
    </r>
  </si>
  <si>
    <r>
      <t xml:space="preserve">Арыс, </t>
    </r>
    <r>
      <rPr>
        <sz val="12"/>
        <rFont val="Times New Roman"/>
        <family val="1"/>
        <charset val="204"/>
      </rPr>
      <t xml:space="preserve">Түркістан обл.,Арыс ауд, Арыс қ-сы, Злиха Тойбекова к-сі, 5 үй, </t>
    </r>
  </si>
  <si>
    <r>
      <rPr>
        <b/>
        <sz val="12"/>
        <rFont val="Times New Roman"/>
        <family val="1"/>
        <charset val="204"/>
      </rPr>
      <t>Сексеул, Қ</t>
    </r>
    <r>
      <rPr>
        <sz val="12"/>
        <rFont val="Times New Roman"/>
        <family val="1"/>
        <charset val="204"/>
      </rPr>
      <t>ызылорда обл., Арал ауд, пос.Сексеул, Привокзальная к-сі, 2 В үй</t>
    </r>
  </si>
  <si>
    <r>
      <rPr>
        <b/>
        <sz val="12"/>
        <rFont val="Times New Roman"/>
        <family val="1"/>
        <charset val="204"/>
      </rPr>
      <t xml:space="preserve">Ақтөбе, </t>
    </r>
    <r>
      <rPr>
        <sz val="12"/>
        <rFont val="Times New Roman"/>
        <family val="1"/>
        <charset val="204"/>
      </rPr>
      <t>Ақтобе обл., Ақтөбе қ-сы, Жаманқұлов к-сі, 20Б үй;</t>
    </r>
  </si>
  <si>
    <r>
      <rPr>
        <b/>
        <sz val="12"/>
        <rFont val="Times New Roman"/>
        <family val="1"/>
        <charset val="204"/>
      </rPr>
      <t>Атырау,</t>
    </r>
    <r>
      <rPr>
        <sz val="12"/>
        <rFont val="Times New Roman"/>
        <family val="1"/>
        <charset val="204"/>
      </rPr>
      <t xml:space="preserve"> Атырау обл, Атырау қ-сы, Атырау станциясының ауданындағы өнеркәсіптік аймақ №14</t>
    </r>
  </si>
  <si>
    <r>
      <rPr>
        <b/>
        <sz val="12"/>
        <rFont val="Times New Roman"/>
        <family val="1"/>
        <charset val="204"/>
      </rPr>
      <t xml:space="preserve">Бейнеу, </t>
    </r>
    <r>
      <rPr>
        <sz val="12"/>
        <rFont val="Times New Roman"/>
        <family val="1"/>
        <charset val="204"/>
      </rPr>
      <t>Маңғыстау обл, Бейнеу ауд, село Бейнеу, аумақ №1, құрылыс 40 Б</t>
    </r>
  </si>
  <si>
    <r>
      <rPr>
        <b/>
        <sz val="12"/>
        <rFont val="Times New Roman"/>
        <family val="1"/>
        <charset val="204"/>
      </rPr>
      <t xml:space="preserve">Қандыағаш, </t>
    </r>
    <r>
      <rPr>
        <sz val="12"/>
        <rFont val="Times New Roman"/>
        <family val="1"/>
        <charset val="204"/>
      </rPr>
      <t>Ақтөбе обл., Муғалжар ауд, Қандыағаш, 35 үй;</t>
    </r>
  </si>
  <si>
    <r>
      <rPr>
        <b/>
        <sz val="12"/>
        <rFont val="Times New Roman"/>
        <family val="1"/>
        <charset val="204"/>
      </rPr>
      <t>Қызылорда, Қ</t>
    </r>
    <r>
      <rPr>
        <sz val="12"/>
        <rFont val="Times New Roman"/>
        <family val="1"/>
        <charset val="204"/>
      </rPr>
      <t>ызылорда обл., Қызылорда қ-сы, Т. Шевченко к-сі, 125 А үй.</t>
    </r>
  </si>
  <si>
    <r>
      <rPr>
        <b/>
        <sz val="12"/>
        <rFont val="Times New Roman"/>
        <family val="1"/>
        <charset val="204"/>
      </rPr>
      <t xml:space="preserve">Мақат, </t>
    </r>
    <r>
      <rPr>
        <sz val="12"/>
        <rFont val="Times New Roman"/>
        <family val="1"/>
        <charset val="204"/>
      </rPr>
      <t xml:space="preserve">Атырау обл., Мақат ауд, поселок Мақат, Латиф Шахатов к-сі , 52 үй; </t>
    </r>
  </si>
  <si>
    <r>
      <rPr>
        <b/>
        <sz val="12"/>
        <rFont val="Times New Roman"/>
        <family val="1"/>
        <charset val="204"/>
      </rPr>
      <t xml:space="preserve">Маңғыстау, </t>
    </r>
    <r>
      <rPr>
        <sz val="12"/>
        <rFont val="Times New Roman"/>
        <family val="1"/>
        <charset val="204"/>
      </rPr>
      <t>Маңғыстау обл., Мұңайлы ауд, село Маңғыстау, Өнеркәсіптік аймақ 2, құрылыс 35</t>
    </r>
  </si>
  <si>
    <r>
      <rPr>
        <b/>
        <sz val="12"/>
        <rFont val="Times New Roman"/>
        <family val="1"/>
        <charset val="204"/>
      </rPr>
      <t>Орал, Батыс Қазақстан</t>
    </r>
    <r>
      <rPr>
        <sz val="12"/>
        <rFont val="Times New Roman"/>
        <family val="1"/>
        <charset val="204"/>
      </rPr>
      <t xml:space="preserve"> обл., Орал қ-сы, Әбілқайыр хан даңғ, 1 үй;</t>
    </r>
  </si>
  <si>
    <r>
      <rPr>
        <b/>
        <sz val="12"/>
        <rFont val="Times New Roman"/>
        <family val="1"/>
        <charset val="204"/>
      </rPr>
      <t>Шиелі,</t>
    </r>
    <r>
      <rPr>
        <sz val="12"/>
        <rFont val="Times New Roman"/>
        <family val="1"/>
        <charset val="204"/>
      </rPr>
      <t xml:space="preserve"> Қызылорда обл., Шиелі ауд, пос.Шиелі, Даулеткерей к-сі, 7 үй; </t>
    </r>
  </si>
  <si>
    <r>
      <rPr>
        <b/>
        <sz val="12"/>
        <rFont val="Times New Roman"/>
        <family val="1"/>
        <charset val="204"/>
      </rPr>
      <t xml:space="preserve">Нұр-Сұлтан, </t>
    </r>
    <r>
      <rPr>
        <sz val="12"/>
        <rFont val="Times New Roman"/>
        <family val="1"/>
        <charset val="204"/>
      </rPr>
      <t>г. Астана, Байқоңыр ауд, Көкше Кемеңгерұлы, 11/4 үй</t>
    </r>
  </si>
  <si>
    <r>
      <rPr>
        <b/>
        <sz val="12"/>
        <rFont val="Times New Roman"/>
        <family val="1"/>
        <charset val="204"/>
      </rPr>
      <t xml:space="preserve">Павлодар, </t>
    </r>
    <r>
      <rPr>
        <sz val="12"/>
        <rFont val="Times New Roman"/>
        <family val="1"/>
        <charset val="204"/>
      </rPr>
      <t>Павлодар обл., Павлодар қ-сы, Орталық өнеркәсіп аймағы, 79-үй;</t>
    </r>
  </si>
  <si>
    <r>
      <rPr>
        <b/>
        <sz val="12"/>
        <rFont val="Times New Roman"/>
        <family val="1"/>
        <charset val="204"/>
      </rPr>
      <t>Қостанай, Қ</t>
    </r>
    <r>
      <rPr>
        <sz val="12"/>
        <rFont val="Times New Roman"/>
        <family val="1"/>
        <charset val="204"/>
      </rPr>
      <t>останай қ-сы, Батыс өнеркәсіптік аймағы, 605.</t>
    </r>
  </si>
  <si>
    <r>
      <rPr>
        <b/>
        <sz val="12"/>
        <rFont val="Times New Roman"/>
        <family val="1"/>
        <charset val="204"/>
      </rPr>
      <t>Тобыл, Қ</t>
    </r>
    <r>
      <rPr>
        <sz val="12"/>
        <rFont val="Times New Roman"/>
        <family val="1"/>
        <charset val="204"/>
      </rPr>
      <t>останай обл., Таранов ауд, п. Тобыл , Каменный карьер к-сі, 14 үй</t>
    </r>
  </si>
  <si>
    <r>
      <rPr>
        <b/>
        <sz val="12"/>
        <rFont val="Times New Roman"/>
        <family val="1"/>
        <charset val="204"/>
      </rPr>
      <t>Есіл,</t>
    </r>
    <r>
      <rPr>
        <sz val="12"/>
        <rFont val="Times New Roman"/>
        <family val="1"/>
        <charset val="204"/>
      </rPr>
      <t xml:space="preserve"> Ақмола обл., Есіл ауд, Есіл қ-сы, Промзона к-сі, 1/7 үй; </t>
    </r>
  </si>
  <si>
    <r>
      <rPr>
        <b/>
        <sz val="12"/>
        <rFont val="Times New Roman"/>
        <family val="1"/>
        <charset val="204"/>
      </rPr>
      <t xml:space="preserve">Көкшетау, </t>
    </r>
    <r>
      <rPr>
        <sz val="12"/>
        <rFont val="Times New Roman"/>
        <family val="1"/>
        <charset val="204"/>
      </rPr>
      <t xml:space="preserve"> Ақмола обл., Көкшетау қ-сы, Сулейменов к-сі, құрылым 7/4</t>
    </r>
  </si>
  <si>
    <r>
      <rPr>
        <b/>
        <sz val="12"/>
        <rFont val="Times New Roman"/>
        <family val="1"/>
        <charset val="204"/>
      </rPr>
      <t>Жезқазған, Ұлытау</t>
    </r>
    <r>
      <rPr>
        <sz val="12"/>
        <rFont val="Times New Roman"/>
        <family val="1"/>
        <charset val="204"/>
      </rPr>
      <t xml:space="preserve"> обл, Жезқазған қ-сы, Ескі әуежай аумағы, 138 ғимарат</t>
    </r>
  </si>
  <si>
    <r>
      <rPr>
        <b/>
        <sz val="12"/>
        <rFont val="Times New Roman"/>
        <family val="1"/>
        <charset val="204"/>
      </rPr>
      <t>Балқаш, Қ</t>
    </r>
    <r>
      <rPr>
        <sz val="12"/>
        <rFont val="Times New Roman"/>
        <family val="1"/>
        <charset val="204"/>
      </rPr>
      <t>арағанды обл., г. Балхаш,  квартла Мехколлоны, сооружение 35,</t>
    </r>
  </si>
  <si>
    <r>
      <rPr>
        <b/>
        <sz val="12"/>
        <rFont val="Times New Roman"/>
        <family val="1"/>
        <charset val="204"/>
      </rPr>
      <t>Жаңа-Арқа, Ұлытау</t>
    </r>
    <r>
      <rPr>
        <sz val="12"/>
        <rFont val="Times New Roman"/>
        <family val="1"/>
        <charset val="204"/>
      </rPr>
      <t xml:space="preserve"> обл., Жаңа-Арқа ауд, поселок Атасу, Абиров к-сі, ғимарат 36/1</t>
    </r>
  </si>
  <si>
    <r>
      <rPr>
        <b/>
        <sz val="12"/>
        <rFont val="Times New Roman"/>
        <family val="1"/>
        <charset val="204"/>
      </rPr>
      <t>Мойынты,</t>
    </r>
    <r>
      <rPr>
        <sz val="12"/>
        <rFont val="Times New Roman"/>
        <family val="1"/>
        <charset val="204"/>
      </rPr>
      <t xml:space="preserve"> Қарағанды обл., Шет ауд, поселок Мойынты, Бауыржан Момышұлы к-сі ,  ғимарат 127.</t>
    </r>
  </si>
  <si>
    <t>Барлығы кубпен</t>
  </si>
  <si>
    <t>Барлығы тоннамен</t>
  </si>
  <si>
    <t>Тапсырыс Беруші</t>
  </si>
  <si>
    <t xml:space="preserve">            М.О.       </t>
  </si>
  <si>
    <t>Жеткізуші</t>
  </si>
  <si>
    <t xml:space="preserve">                                М.О.</t>
  </si>
  <si>
    <r>
      <t xml:space="preserve">Достык  </t>
    </r>
    <r>
      <rPr>
        <sz val="12"/>
        <rFont val="Times New Roman"/>
        <family val="1"/>
        <charset val="204"/>
      </rPr>
      <t xml:space="preserve">  Жетысуская обл., Алакольский р-н, Достыкский сельский округ, земельный участок 43</t>
    </r>
  </si>
  <si>
    <r>
      <rPr>
        <b/>
        <sz val="12"/>
        <rFont val="Times New Roman"/>
        <family val="1"/>
        <charset val="204"/>
      </rPr>
      <t xml:space="preserve">Семей    </t>
    </r>
    <r>
      <rPr>
        <sz val="12"/>
        <rFont val="Times New Roman"/>
        <family val="1"/>
        <charset val="204"/>
      </rPr>
      <t xml:space="preserve">   Абайская обл., г. Семей, ул. Привокзальная пл, д.1/3</t>
    </r>
  </si>
  <si>
    <r>
      <rPr>
        <b/>
        <sz val="12"/>
        <rFont val="Times New Roman"/>
        <family val="1"/>
        <charset val="204"/>
      </rPr>
      <t>Актогай</t>
    </r>
    <r>
      <rPr>
        <sz val="12"/>
        <rFont val="Times New Roman"/>
        <family val="1"/>
        <charset val="204"/>
      </rPr>
      <t xml:space="preserve">      Абайская обл., Аягозский район, пос. Актогай, ул. Молдагуловой, д.49</t>
    </r>
  </si>
  <si>
    <r>
      <rPr>
        <b/>
        <sz val="12"/>
        <rFont val="Times New Roman"/>
        <family val="1"/>
        <charset val="204"/>
      </rPr>
      <t>Нур-Султан</t>
    </r>
    <r>
      <rPr>
        <sz val="12"/>
        <rFont val="Times New Roman"/>
        <family val="1"/>
        <charset val="204"/>
      </rPr>
      <t xml:space="preserve">      г. Астана, район Байконыр,  ул.Кокше Кеменгерулы, д. 11/4</t>
    </r>
  </si>
  <si>
    <r>
      <rPr>
        <b/>
        <sz val="12"/>
        <rFont val="Times New Roman"/>
        <family val="1"/>
        <charset val="204"/>
      </rPr>
      <t>Жезказган</t>
    </r>
    <r>
      <rPr>
        <sz val="12"/>
        <rFont val="Times New Roman"/>
        <family val="1"/>
        <charset val="204"/>
      </rPr>
      <t xml:space="preserve">     Улытауская обл, г.Жезказган, территория.Старый Аэропорт, строение 138</t>
    </r>
  </si>
  <si>
    <r>
      <rPr>
        <b/>
        <sz val="12"/>
        <rFont val="Times New Roman"/>
        <family val="1"/>
        <charset val="204"/>
      </rPr>
      <t>Жана Арка</t>
    </r>
    <r>
      <rPr>
        <sz val="12"/>
        <rFont val="Times New Roman"/>
        <family val="1"/>
        <charset val="204"/>
      </rPr>
      <t xml:space="preserve">      Улытауская обл., Жанааркинский район, поселок Атасу, ул.Абирова ст.36/1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</si>
</sst>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Arial Cy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" fontId="2" fillId="3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1" applyFont="1"/>
    <xf numFmtId="0" fontId="9" fillId="0" borderId="0" xfId="0" applyFont="1"/>
    <xf numFmtId="0" fontId="5" fillId="0" borderId="0" xfId="1" applyFont="1" applyAlignment="1">
      <alignment horizontal="center"/>
    </xf>
    <xf numFmtId="0" fontId="2" fillId="0" borderId="0" xfId="0" applyFont="1"/>
    <xf numFmtId="0" fontId="2" fillId="0" borderId="0" xfId="1" applyFont="1"/>
    <xf numFmtId="0" fontId="10" fillId="0" borderId="0" xfId="1" applyFont="1"/>
    <xf numFmtId="3" fontId="8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2" fillId="4" borderId="0" xfId="0" applyFont="1" applyFill="1" applyAlignment="1"/>
    <xf numFmtId="0" fontId="2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left"/>
    </xf>
    <xf numFmtId="0" fontId="3" fillId="0" borderId="0" xfId="0" applyFont="1" applyAlignment="1">
      <alignment vertical="center" wrapText="1"/>
    </xf>
    <xf numFmtId="0" fontId="5" fillId="4" borderId="0" xfId="1" applyFont="1" applyFill="1" applyAlignment="1">
      <alignment horizontal="left"/>
    </xf>
    <xf numFmtId="0" fontId="5" fillId="4" borderId="0" xfId="1" applyFont="1" applyFill="1" applyAlignment="1"/>
    <xf numFmtId="0" fontId="5" fillId="4" borderId="0" xfId="0" applyFont="1" applyFill="1" applyAlignment="1"/>
    <xf numFmtId="0" fontId="5" fillId="4" borderId="0" xfId="1" applyFont="1" applyFill="1" applyAlignment="1">
      <alignment horizontal="center"/>
    </xf>
    <xf numFmtId="0" fontId="14" fillId="4" borderId="0" xfId="0" applyFont="1" applyFill="1"/>
    <xf numFmtId="0" fontId="14" fillId="4" borderId="0" xfId="0" applyFont="1" applyFill="1" applyAlignment="1">
      <alignment horizontal="center"/>
    </xf>
    <xf numFmtId="0" fontId="2" fillId="4" borderId="0" xfId="1" applyFont="1" applyFill="1" applyAlignment="1"/>
    <xf numFmtId="0" fontId="2" fillId="4" borderId="0" xfId="1" applyFont="1" applyFill="1" applyAlignment="1">
      <alignment horizontal="center"/>
    </xf>
    <xf numFmtId="0" fontId="2" fillId="4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4" borderId="0" xfId="1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4" borderId="0" xfId="1" applyFont="1" applyFill="1" applyAlignment="1">
      <alignment horizontal="left"/>
    </xf>
    <xf numFmtId="0" fontId="7" fillId="4" borderId="0" xfId="0" applyFont="1" applyFill="1"/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1"/>
  <sheetViews>
    <sheetView showGridLines="0" tabSelected="1" view="pageBreakPreview" topLeftCell="A82" zoomScaleNormal="100" zoomScaleSheetLayoutView="100" workbookViewId="0">
      <selection activeCell="B110" sqref="B110"/>
    </sheetView>
  </sheetViews>
  <sheetFormatPr defaultRowHeight="15.75" x14ac:dyDescent="0.25"/>
  <cols>
    <col min="1" max="1" width="5.42578125" style="1" customWidth="1"/>
    <col min="2" max="2" width="91.28515625" style="1" customWidth="1"/>
    <col min="3" max="3" width="34" style="1" customWidth="1"/>
    <col min="4" max="4" width="24.42578125" style="2" customWidth="1"/>
    <col min="5" max="5" width="14.28515625" style="3" bestFit="1" customWidth="1"/>
    <col min="6" max="6" width="31.85546875" style="1" customWidth="1"/>
    <col min="7" max="7" width="8.28515625" style="3" customWidth="1"/>
    <col min="8" max="16384" width="9.140625" style="1"/>
  </cols>
  <sheetData>
    <row r="1" spans="1:9" x14ac:dyDescent="0.25">
      <c r="E1" s="49"/>
      <c r="F1" s="46" t="s">
        <v>81</v>
      </c>
      <c r="G1" s="49"/>
    </row>
    <row r="2" spans="1:9" s="39" customFormat="1" ht="31.5" x14ac:dyDescent="0.25">
      <c r="D2" s="2"/>
      <c r="E2" s="40"/>
      <c r="F2" s="47" t="s">
        <v>82</v>
      </c>
      <c r="G2" s="40"/>
    </row>
    <row r="3" spans="1:9" s="39" customFormat="1" x14ac:dyDescent="0.25">
      <c r="D3" s="2"/>
      <c r="E3" s="40"/>
      <c r="F3" s="48"/>
      <c r="G3" s="40"/>
    </row>
    <row r="4" spans="1:9" s="39" customFormat="1" x14ac:dyDescent="0.25">
      <c r="D4" s="2"/>
      <c r="E4" s="40"/>
      <c r="F4" s="40"/>
      <c r="G4" s="40"/>
    </row>
    <row r="5" spans="1:9" s="39" customFormat="1" x14ac:dyDescent="0.25">
      <c r="D5" s="2"/>
      <c r="E5" s="40"/>
      <c r="F5" s="40"/>
      <c r="G5" s="40"/>
    </row>
    <row r="6" spans="1:9" s="4" customFormat="1" x14ac:dyDescent="0.25">
      <c r="A6" s="65" t="s">
        <v>83</v>
      </c>
      <c r="B6" s="65"/>
      <c r="C6" s="65"/>
      <c r="D6" s="65"/>
      <c r="E6" s="65"/>
      <c r="F6" s="65"/>
      <c r="G6" s="65"/>
    </row>
    <row r="7" spans="1:9" x14ac:dyDescent="0.25">
      <c r="D7" s="66"/>
      <c r="E7" s="66"/>
      <c r="F7" s="66"/>
      <c r="G7" s="66"/>
    </row>
    <row r="8" spans="1:9" ht="54" customHeight="1" x14ac:dyDescent="0.25">
      <c r="A8" s="36" t="s">
        <v>84</v>
      </c>
      <c r="B8" s="36" t="s">
        <v>85</v>
      </c>
      <c r="C8" s="59" t="s">
        <v>86</v>
      </c>
      <c r="D8" s="63" t="s">
        <v>87</v>
      </c>
      <c r="E8" s="63"/>
      <c r="F8" s="63"/>
      <c r="G8" s="63"/>
    </row>
    <row r="9" spans="1:9" x14ac:dyDescent="0.25">
      <c r="A9" s="41">
        <v>1</v>
      </c>
      <c r="B9" s="42" t="s">
        <v>88</v>
      </c>
      <c r="C9" s="8">
        <f>E9-G9</f>
        <v>3931.5</v>
      </c>
      <c r="D9" s="9" t="s">
        <v>5</v>
      </c>
      <c r="E9" s="10">
        <v>4013</v>
      </c>
      <c r="F9" s="7" t="s">
        <v>6</v>
      </c>
      <c r="G9" s="10">
        <f>73+8.5</f>
        <v>81.5</v>
      </c>
      <c r="I9" s="11"/>
    </row>
    <row r="10" spans="1:9" x14ac:dyDescent="0.25">
      <c r="A10" s="41">
        <v>2</v>
      </c>
      <c r="B10" s="43" t="s">
        <v>89</v>
      </c>
      <c r="C10" s="8">
        <f t="shared" ref="C10:C35" si="0">E10-G10</f>
        <v>3668.5</v>
      </c>
      <c r="D10" s="9" t="s">
        <v>5</v>
      </c>
      <c r="E10" s="10">
        <v>3800</v>
      </c>
      <c r="F10" s="7" t="s">
        <v>8</v>
      </c>
      <c r="G10" s="10">
        <f>111+20.5</f>
        <v>131.5</v>
      </c>
      <c r="I10" s="11"/>
    </row>
    <row r="11" spans="1:9" x14ac:dyDescent="0.25">
      <c r="A11" s="41">
        <v>3</v>
      </c>
      <c r="B11" s="42" t="s">
        <v>90</v>
      </c>
      <c r="C11" s="8">
        <f t="shared" si="0"/>
        <v>9494</v>
      </c>
      <c r="D11" s="9" t="s">
        <v>9</v>
      </c>
      <c r="E11" s="5">
        <v>9707</v>
      </c>
      <c r="F11" s="7" t="s">
        <v>10</v>
      </c>
      <c r="G11" s="10">
        <v>213</v>
      </c>
      <c r="I11" s="11"/>
    </row>
    <row r="12" spans="1:9" x14ac:dyDescent="0.25">
      <c r="A12" s="41">
        <v>4</v>
      </c>
      <c r="B12" s="42" t="s">
        <v>91</v>
      </c>
      <c r="C12" s="8">
        <f t="shared" si="0"/>
        <v>3952</v>
      </c>
      <c r="D12" s="9" t="s">
        <v>5</v>
      </c>
      <c r="E12" s="6">
        <v>4097</v>
      </c>
      <c r="F12" s="13" t="s">
        <v>12</v>
      </c>
      <c r="G12" s="8">
        <f>103+42</f>
        <v>145</v>
      </c>
      <c r="I12" s="11"/>
    </row>
    <row r="13" spans="1:9" x14ac:dyDescent="0.25">
      <c r="A13" s="41">
        <v>5</v>
      </c>
      <c r="B13" s="42" t="s">
        <v>92</v>
      </c>
      <c r="C13" s="8">
        <f t="shared" si="0"/>
        <v>1823</v>
      </c>
      <c r="D13" s="9" t="s">
        <v>11</v>
      </c>
      <c r="E13" s="8">
        <v>1900</v>
      </c>
      <c r="F13" s="13" t="s">
        <v>13</v>
      </c>
      <c r="G13" s="8">
        <f>42+35</f>
        <v>77</v>
      </c>
      <c r="I13" s="11"/>
    </row>
    <row r="14" spans="1:9" x14ac:dyDescent="0.25">
      <c r="A14" s="41">
        <v>6</v>
      </c>
      <c r="B14" s="42" t="s">
        <v>93</v>
      </c>
      <c r="C14" s="8">
        <f t="shared" si="0"/>
        <v>3950</v>
      </c>
      <c r="D14" s="9" t="s">
        <v>14</v>
      </c>
      <c r="E14" s="8">
        <v>4046</v>
      </c>
      <c r="F14" s="13" t="s">
        <v>15</v>
      </c>
      <c r="G14" s="8">
        <f>87+9</f>
        <v>96</v>
      </c>
      <c r="I14" s="11"/>
    </row>
    <row r="15" spans="1:9" x14ac:dyDescent="0.25">
      <c r="A15" s="41">
        <v>7</v>
      </c>
      <c r="B15" s="43" t="s">
        <v>94</v>
      </c>
      <c r="C15" s="8">
        <f t="shared" si="0"/>
        <v>5064</v>
      </c>
      <c r="D15" s="9" t="s">
        <v>16</v>
      </c>
      <c r="E15" s="6">
        <v>5234</v>
      </c>
      <c r="F15" s="13" t="s">
        <v>17</v>
      </c>
      <c r="G15" s="8">
        <f>110+60</f>
        <v>170</v>
      </c>
      <c r="I15" s="11"/>
    </row>
    <row r="16" spans="1:9" x14ac:dyDescent="0.25">
      <c r="A16" s="41">
        <v>8</v>
      </c>
      <c r="B16" s="42" t="s">
        <v>95</v>
      </c>
      <c r="C16" s="8">
        <f t="shared" si="0"/>
        <v>5570</v>
      </c>
      <c r="D16" s="9" t="s">
        <v>7</v>
      </c>
      <c r="E16" s="6">
        <v>5700</v>
      </c>
      <c r="F16" s="15" t="s">
        <v>18</v>
      </c>
      <c r="G16" s="8">
        <f>118+12</f>
        <v>130</v>
      </c>
      <c r="I16" s="11"/>
    </row>
    <row r="17" spans="1:9" x14ac:dyDescent="0.25">
      <c r="A17" s="41">
        <v>9</v>
      </c>
      <c r="B17" s="42" t="s">
        <v>96</v>
      </c>
      <c r="C17" s="8">
        <f t="shared" si="0"/>
        <v>3662</v>
      </c>
      <c r="D17" s="9" t="s">
        <v>5</v>
      </c>
      <c r="E17" s="6">
        <f>1863*2</f>
        <v>3726</v>
      </c>
      <c r="F17" s="13" t="s">
        <v>59</v>
      </c>
      <c r="G17" s="8">
        <f>(27+5)*2</f>
        <v>64</v>
      </c>
      <c r="I17" s="11"/>
    </row>
    <row r="18" spans="1:9" ht="31.5" x14ac:dyDescent="0.25">
      <c r="A18" s="41">
        <v>10</v>
      </c>
      <c r="B18" s="42" t="s">
        <v>97</v>
      </c>
      <c r="C18" s="8">
        <f t="shared" si="0"/>
        <v>5540</v>
      </c>
      <c r="D18" s="9" t="s">
        <v>7</v>
      </c>
      <c r="E18" s="6">
        <v>5700</v>
      </c>
      <c r="F18" s="7" t="s">
        <v>19</v>
      </c>
      <c r="G18" s="8">
        <f>118+42</f>
        <v>160</v>
      </c>
      <c r="I18" s="11"/>
    </row>
    <row r="19" spans="1:9" x14ac:dyDescent="0.25">
      <c r="A19" s="41">
        <v>11</v>
      </c>
      <c r="B19" s="42" t="s">
        <v>98</v>
      </c>
      <c r="C19" s="8">
        <f t="shared" si="0"/>
        <v>5553</v>
      </c>
      <c r="D19" s="17" t="s">
        <v>20</v>
      </c>
      <c r="E19" s="18">
        <v>5700</v>
      </c>
      <c r="F19" s="19" t="s">
        <v>21</v>
      </c>
      <c r="G19" s="8">
        <f>122+25</f>
        <v>147</v>
      </c>
      <c r="I19" s="11"/>
    </row>
    <row r="20" spans="1:9" s="16" customFormat="1" x14ac:dyDescent="0.25">
      <c r="A20" s="41">
        <v>12</v>
      </c>
      <c r="B20" s="42" t="s">
        <v>99</v>
      </c>
      <c r="C20" s="8">
        <f t="shared" si="0"/>
        <v>5065</v>
      </c>
      <c r="D20" s="9" t="s">
        <v>69</v>
      </c>
      <c r="E20" s="6">
        <v>5255</v>
      </c>
      <c r="F20" s="7" t="s">
        <v>22</v>
      </c>
      <c r="G20" s="8">
        <f>111+79</f>
        <v>190</v>
      </c>
      <c r="I20" s="21"/>
    </row>
    <row r="21" spans="1:9" x14ac:dyDescent="0.25">
      <c r="A21" s="41">
        <v>13</v>
      </c>
      <c r="B21" s="42" t="s">
        <v>100</v>
      </c>
      <c r="C21" s="8">
        <f t="shared" si="0"/>
        <v>1692</v>
      </c>
      <c r="D21" s="9" t="s">
        <v>23</v>
      </c>
      <c r="E21" s="6">
        <v>1753</v>
      </c>
      <c r="F21" s="13" t="s">
        <v>24</v>
      </c>
      <c r="G21" s="23">
        <f>26+35</f>
        <v>61</v>
      </c>
      <c r="I21" s="22"/>
    </row>
    <row r="22" spans="1:9" x14ac:dyDescent="0.25">
      <c r="A22" s="41">
        <v>14</v>
      </c>
      <c r="B22" s="42" t="s">
        <v>101</v>
      </c>
      <c r="C22" s="8">
        <f t="shared" si="0"/>
        <v>5265</v>
      </c>
      <c r="D22" s="9" t="s">
        <v>25</v>
      </c>
      <c r="E22" s="6">
        <v>5395</v>
      </c>
      <c r="F22" s="13" t="s">
        <v>26</v>
      </c>
      <c r="G22" s="8">
        <f>108+22</f>
        <v>130</v>
      </c>
      <c r="I22" s="22"/>
    </row>
    <row r="23" spans="1:9" ht="31.5" x14ac:dyDescent="0.25">
      <c r="A23" s="41">
        <v>15</v>
      </c>
      <c r="B23" s="42" t="s">
        <v>102</v>
      </c>
      <c r="C23" s="8">
        <f t="shared" si="0"/>
        <v>1287</v>
      </c>
      <c r="D23" s="9" t="s">
        <v>27</v>
      </c>
      <c r="E23" s="6">
        <f>1330</f>
        <v>1330</v>
      </c>
      <c r="F23" s="13" t="s">
        <v>28</v>
      </c>
      <c r="G23" s="23">
        <f>35+8</f>
        <v>43</v>
      </c>
      <c r="I23" s="11"/>
    </row>
    <row r="24" spans="1:9" x14ac:dyDescent="0.25">
      <c r="A24" s="41">
        <v>16</v>
      </c>
      <c r="B24" s="42" t="s">
        <v>103</v>
      </c>
      <c r="C24" s="8">
        <f>E24-G24</f>
        <v>3043</v>
      </c>
      <c r="D24" s="9" t="s">
        <v>60</v>
      </c>
      <c r="E24" s="6">
        <f>2850+350</f>
        <v>3200</v>
      </c>
      <c r="F24" s="14" t="s">
        <v>61</v>
      </c>
      <c r="G24" s="23">
        <f>112+45</f>
        <v>157</v>
      </c>
    </row>
    <row r="25" spans="1:9" x14ac:dyDescent="0.25">
      <c r="A25" s="41">
        <v>17</v>
      </c>
      <c r="B25" s="42" t="s">
        <v>104</v>
      </c>
      <c r="C25" s="8">
        <f t="shared" si="0"/>
        <v>1962</v>
      </c>
      <c r="D25" s="9" t="s">
        <v>68</v>
      </c>
      <c r="E25" s="6">
        <v>2094</v>
      </c>
      <c r="F25" s="7" t="s">
        <v>29</v>
      </c>
      <c r="G25" s="8">
        <f>122+10</f>
        <v>132</v>
      </c>
      <c r="I25" s="11"/>
    </row>
    <row r="26" spans="1:9" x14ac:dyDescent="0.25">
      <c r="A26" s="41">
        <v>18</v>
      </c>
      <c r="B26" s="42" t="s">
        <v>105</v>
      </c>
      <c r="C26" s="8">
        <f t="shared" si="0"/>
        <v>5548</v>
      </c>
      <c r="D26" s="12" t="s">
        <v>7</v>
      </c>
      <c r="E26" s="24">
        <v>5700</v>
      </c>
      <c r="F26" s="14" t="s">
        <v>30</v>
      </c>
      <c r="G26" s="8">
        <f>138+14</f>
        <v>152</v>
      </c>
      <c r="I26" s="11"/>
    </row>
    <row r="27" spans="1:9" x14ac:dyDescent="0.25">
      <c r="A27" s="41">
        <v>19</v>
      </c>
      <c r="B27" s="42" t="s">
        <v>106</v>
      </c>
      <c r="C27" s="8">
        <f t="shared" si="0"/>
        <v>1275.463</v>
      </c>
      <c r="D27" s="7" t="s">
        <v>31</v>
      </c>
      <c r="E27" s="6">
        <v>1330</v>
      </c>
      <c r="F27" s="13" t="s">
        <v>32</v>
      </c>
      <c r="G27" s="8">
        <f>43.537+11</f>
        <v>54.536999999999999</v>
      </c>
      <c r="I27" s="11"/>
    </row>
    <row r="28" spans="1:9" x14ac:dyDescent="0.25">
      <c r="A28" s="41">
        <v>20</v>
      </c>
      <c r="B28" s="42" t="s">
        <v>107</v>
      </c>
      <c r="C28" s="8">
        <f t="shared" si="0"/>
        <v>5601.4989999999998</v>
      </c>
      <c r="D28" s="12" t="s">
        <v>7</v>
      </c>
      <c r="E28" s="20">
        <v>5700</v>
      </c>
      <c r="F28" s="12" t="s">
        <v>33</v>
      </c>
      <c r="G28" s="8">
        <f>86.171+12.33</f>
        <v>98.501000000000005</v>
      </c>
      <c r="I28" s="11"/>
    </row>
    <row r="29" spans="1:9" s="16" customFormat="1" ht="31.5" x14ac:dyDescent="0.25">
      <c r="A29" s="41">
        <v>21</v>
      </c>
      <c r="B29" s="42" t="s">
        <v>108</v>
      </c>
      <c r="C29" s="8">
        <f t="shared" si="0"/>
        <v>2897</v>
      </c>
      <c r="D29" s="7" t="s">
        <v>34</v>
      </c>
      <c r="E29" s="6">
        <v>2988</v>
      </c>
      <c r="F29" s="13" t="s">
        <v>35</v>
      </c>
      <c r="G29" s="8">
        <f>80+11</f>
        <v>91</v>
      </c>
      <c r="I29" s="38"/>
    </row>
    <row r="30" spans="1:9" x14ac:dyDescent="0.25">
      <c r="A30" s="41">
        <v>22</v>
      </c>
      <c r="B30" s="42" t="s">
        <v>109</v>
      </c>
      <c r="C30" s="8">
        <f t="shared" si="0"/>
        <v>1288.826</v>
      </c>
      <c r="D30" s="7" t="s">
        <v>27</v>
      </c>
      <c r="E30" s="6">
        <f>665*2</f>
        <v>1330</v>
      </c>
      <c r="F30" s="7" t="s">
        <v>62</v>
      </c>
      <c r="G30" s="23">
        <f>(16.087+4.5)*2</f>
        <v>41.173999999999999</v>
      </c>
      <c r="I30" s="37"/>
    </row>
    <row r="31" spans="1:9" x14ac:dyDescent="0.25">
      <c r="A31" s="41">
        <v>23</v>
      </c>
      <c r="B31" s="42" t="s">
        <v>110</v>
      </c>
      <c r="C31" s="8">
        <f t="shared" si="0"/>
        <v>5470</v>
      </c>
      <c r="D31" s="7" t="s">
        <v>7</v>
      </c>
      <c r="E31" s="6">
        <f>2850*2</f>
        <v>5700</v>
      </c>
      <c r="F31" s="7" t="s">
        <v>63</v>
      </c>
      <c r="G31" s="8">
        <f>(93+22)*2</f>
        <v>230</v>
      </c>
      <c r="I31" s="11"/>
    </row>
    <row r="32" spans="1:9" ht="31.5" x14ac:dyDescent="0.25">
      <c r="A32" s="41">
        <v>24</v>
      </c>
      <c r="B32" s="42" t="s">
        <v>111</v>
      </c>
      <c r="C32" s="8">
        <f t="shared" si="0"/>
        <v>1845</v>
      </c>
      <c r="D32" s="7" t="s">
        <v>11</v>
      </c>
      <c r="E32" s="6">
        <f>950*2</f>
        <v>1900</v>
      </c>
      <c r="F32" s="7" t="s">
        <v>64</v>
      </c>
      <c r="G32" s="8">
        <f>(19+8.5)*2</f>
        <v>55</v>
      </c>
      <c r="I32" s="11"/>
    </row>
    <row r="33" spans="1:9" x14ac:dyDescent="0.25">
      <c r="A33" s="41">
        <v>25</v>
      </c>
      <c r="B33" s="42" t="s">
        <v>112</v>
      </c>
      <c r="C33" s="8">
        <f t="shared" si="0"/>
        <v>1810</v>
      </c>
      <c r="D33" s="12" t="s">
        <v>11</v>
      </c>
      <c r="E33" s="24">
        <f>937*2</f>
        <v>1874</v>
      </c>
      <c r="F33" s="14" t="s">
        <v>65</v>
      </c>
      <c r="G33" s="8">
        <f>(26+6)*2</f>
        <v>64</v>
      </c>
      <c r="I33" s="11"/>
    </row>
    <row r="34" spans="1:9" x14ac:dyDescent="0.25">
      <c r="A34" s="41">
        <v>26</v>
      </c>
      <c r="B34" s="42" t="s">
        <v>113</v>
      </c>
      <c r="C34" s="8">
        <f t="shared" si="0"/>
        <v>2782</v>
      </c>
      <c r="D34" s="7" t="s">
        <v>36</v>
      </c>
      <c r="E34" s="6">
        <v>2850</v>
      </c>
      <c r="F34" s="13" t="s">
        <v>37</v>
      </c>
      <c r="G34" s="8">
        <f>60+8</f>
        <v>68</v>
      </c>
      <c r="I34" s="11"/>
    </row>
    <row r="35" spans="1:9" ht="31.5" x14ac:dyDescent="0.25">
      <c r="A35" s="41">
        <v>27</v>
      </c>
      <c r="B35" s="42" t="s">
        <v>114</v>
      </c>
      <c r="C35" s="8">
        <f t="shared" si="0"/>
        <v>1841</v>
      </c>
      <c r="D35" s="7" t="s">
        <v>66</v>
      </c>
      <c r="E35" s="6">
        <v>1863</v>
      </c>
      <c r="F35" s="7" t="s">
        <v>67</v>
      </c>
      <c r="G35" s="8">
        <f>18+4</f>
        <v>22</v>
      </c>
      <c r="I35" s="11"/>
    </row>
    <row r="36" spans="1:9" ht="18.75" x14ac:dyDescent="0.25">
      <c r="A36" s="6"/>
      <c r="B36" s="25" t="s">
        <v>115</v>
      </c>
      <c r="C36" s="32">
        <f>SUM(C9:C35)</f>
        <v>100880.788</v>
      </c>
      <c r="D36" s="32"/>
      <c r="E36" s="32">
        <f>SUM(E9:E35)</f>
        <v>103885</v>
      </c>
      <c r="F36" s="32"/>
      <c r="G36" s="32">
        <f>SUM(G9:G35)</f>
        <v>3004.212</v>
      </c>
      <c r="I36" s="11"/>
    </row>
    <row r="37" spans="1:9" ht="18.75" x14ac:dyDescent="0.25">
      <c r="A37" s="6"/>
      <c r="B37" s="25" t="s">
        <v>116</v>
      </c>
      <c r="C37" s="32">
        <f>C36*0.84</f>
        <v>84739.861919999996</v>
      </c>
      <c r="D37" s="33"/>
      <c r="E37" s="34"/>
      <c r="F37" s="35"/>
      <c r="G37" s="34"/>
      <c r="I37" s="11"/>
    </row>
    <row r="38" spans="1:9" x14ac:dyDescent="0.25">
      <c r="C38" s="3"/>
    </row>
    <row r="39" spans="1:9" x14ac:dyDescent="0.25">
      <c r="C39" s="3"/>
    </row>
    <row r="40" spans="1:9" x14ac:dyDescent="0.25">
      <c r="A40" s="4"/>
      <c r="B40" s="26"/>
      <c r="C40" s="27"/>
      <c r="D40" s="27"/>
      <c r="E40" s="26"/>
      <c r="F40" s="64"/>
      <c r="G40" s="64"/>
    </row>
    <row r="41" spans="1:9" x14ac:dyDescent="0.25">
      <c r="A41" s="4"/>
      <c r="B41" s="50" t="s">
        <v>117</v>
      </c>
      <c r="C41" s="27"/>
      <c r="D41" s="27"/>
      <c r="E41" s="26"/>
      <c r="F41" s="67" t="s">
        <v>119</v>
      </c>
      <c r="G41" s="67"/>
    </row>
    <row r="42" spans="1:9" s="4" customFormat="1" x14ac:dyDescent="0.25">
      <c r="B42" s="51"/>
      <c r="C42" s="27"/>
      <c r="D42" s="27"/>
      <c r="E42" s="26"/>
      <c r="F42" s="53"/>
      <c r="G42" s="53"/>
    </row>
    <row r="43" spans="1:9" s="4" customFormat="1" x14ac:dyDescent="0.25">
      <c r="B43" s="51"/>
      <c r="D43" s="29"/>
      <c r="E43" s="30"/>
      <c r="F43" s="54"/>
      <c r="G43" s="55"/>
    </row>
    <row r="44" spans="1:9" s="4" customFormat="1" x14ac:dyDescent="0.25">
      <c r="A44" s="1"/>
      <c r="B44" s="52" t="s">
        <v>76</v>
      </c>
      <c r="C44" s="1"/>
      <c r="D44" s="2"/>
      <c r="E44" s="31"/>
      <c r="F44" s="62" t="s">
        <v>79</v>
      </c>
      <c r="G44" s="62"/>
      <c r="H44" s="28"/>
      <c r="I44" s="28"/>
    </row>
    <row r="45" spans="1:9" s="4" customFormat="1" x14ac:dyDescent="0.25">
      <c r="A45" s="1"/>
      <c r="B45" s="68" t="s">
        <v>118</v>
      </c>
      <c r="C45" s="1"/>
      <c r="D45" s="2"/>
      <c r="E45" s="31"/>
      <c r="F45" s="56" t="s">
        <v>120</v>
      </c>
      <c r="G45" s="57"/>
    </row>
    <row r="47" spans="1:9" s="60" customFormat="1" x14ac:dyDescent="0.25">
      <c r="D47" s="2"/>
      <c r="E47" s="3"/>
      <c r="G47" s="3"/>
    </row>
    <row r="48" spans="1:9" s="60" customFormat="1" x14ac:dyDescent="0.25">
      <c r="D48" s="2"/>
      <c r="E48" s="3"/>
      <c r="G48" s="3"/>
    </row>
    <row r="49" spans="4:7" s="60" customFormat="1" x14ac:dyDescent="0.25">
      <c r="D49" s="2"/>
      <c r="E49" s="3"/>
      <c r="G49" s="3"/>
    </row>
    <row r="50" spans="4:7" s="60" customFormat="1" x14ac:dyDescent="0.25">
      <c r="D50" s="2"/>
      <c r="E50" s="3"/>
      <c r="G50" s="3"/>
    </row>
    <row r="51" spans="4:7" s="60" customFormat="1" x14ac:dyDescent="0.25">
      <c r="D51" s="2"/>
      <c r="E51" s="3"/>
      <c r="G51" s="3"/>
    </row>
    <row r="52" spans="4:7" s="60" customFormat="1" x14ac:dyDescent="0.25">
      <c r="D52" s="2"/>
      <c r="E52" s="3"/>
      <c r="G52" s="3"/>
    </row>
    <row r="53" spans="4:7" s="60" customFormat="1" x14ac:dyDescent="0.25">
      <c r="D53" s="2"/>
      <c r="E53" s="3"/>
      <c r="G53" s="3"/>
    </row>
    <row r="54" spans="4:7" s="60" customFormat="1" x14ac:dyDescent="0.25">
      <c r="D54" s="2"/>
      <c r="E54" s="3"/>
      <c r="G54" s="3"/>
    </row>
    <row r="55" spans="4:7" s="60" customFormat="1" x14ac:dyDescent="0.25">
      <c r="D55" s="2"/>
      <c r="E55" s="3"/>
      <c r="G55" s="3"/>
    </row>
    <row r="56" spans="4:7" s="60" customFormat="1" x14ac:dyDescent="0.25">
      <c r="D56" s="2"/>
      <c r="E56" s="3"/>
      <c r="G56" s="3"/>
    </row>
    <row r="57" spans="4:7" s="60" customFormat="1" x14ac:dyDescent="0.25">
      <c r="D57" s="2"/>
      <c r="E57" s="3"/>
      <c r="G57" s="3"/>
    </row>
    <row r="58" spans="4:7" s="60" customFormat="1" x14ac:dyDescent="0.25">
      <c r="D58" s="2"/>
      <c r="E58" s="3"/>
      <c r="G58" s="3"/>
    </row>
    <row r="59" spans="4:7" s="60" customFormat="1" x14ac:dyDescent="0.25">
      <c r="D59" s="2"/>
      <c r="E59" s="3"/>
      <c r="G59" s="3"/>
    </row>
    <row r="60" spans="4:7" s="60" customFormat="1" x14ac:dyDescent="0.25">
      <c r="D60" s="2"/>
      <c r="E60" s="3"/>
      <c r="G60" s="3"/>
    </row>
    <row r="61" spans="4:7" s="60" customFormat="1" x14ac:dyDescent="0.25">
      <c r="D61" s="2"/>
      <c r="E61" s="3"/>
      <c r="G61" s="3"/>
    </row>
    <row r="62" spans="4:7" s="60" customFormat="1" x14ac:dyDescent="0.25">
      <c r="D62" s="2"/>
      <c r="E62" s="3"/>
      <c r="G62" s="3"/>
    </row>
    <row r="63" spans="4:7" s="60" customFormat="1" x14ac:dyDescent="0.25">
      <c r="D63" s="2"/>
      <c r="E63" s="3"/>
      <c r="G63" s="3"/>
    </row>
    <row r="64" spans="4:7" s="60" customFormat="1" x14ac:dyDescent="0.25">
      <c r="D64" s="2"/>
      <c r="E64" s="3"/>
      <c r="G64" s="3"/>
    </row>
    <row r="65" spans="1:9" s="60" customFormat="1" x14ac:dyDescent="0.25">
      <c r="D65" s="2"/>
      <c r="E65" s="3"/>
      <c r="G65" s="3"/>
    </row>
    <row r="66" spans="1:9" s="60" customFormat="1" x14ac:dyDescent="0.25">
      <c r="D66" s="2"/>
      <c r="E66" s="3"/>
      <c r="G66" s="3"/>
    </row>
    <row r="67" spans="1:9" s="60" customFormat="1" x14ac:dyDescent="0.25">
      <c r="D67" s="2"/>
      <c r="E67" s="3"/>
      <c r="G67" s="3"/>
    </row>
    <row r="68" spans="1:9" s="60" customFormat="1" x14ac:dyDescent="0.25">
      <c r="D68" s="2"/>
      <c r="E68" s="3"/>
      <c r="G68" s="3"/>
    </row>
    <row r="69" spans="1:9" s="60" customFormat="1" x14ac:dyDescent="0.25">
      <c r="D69" s="2"/>
      <c r="E69" s="3"/>
      <c r="G69" s="3"/>
    </row>
    <row r="70" spans="1:9" s="60" customFormat="1" x14ac:dyDescent="0.25">
      <c r="D70" s="2"/>
      <c r="E70" s="3"/>
      <c r="G70" s="3"/>
    </row>
    <row r="71" spans="1:9" s="60" customFormat="1" x14ac:dyDescent="0.25">
      <c r="D71" s="2"/>
      <c r="E71" s="3"/>
      <c r="G71" s="3"/>
    </row>
    <row r="72" spans="1:9" x14ac:dyDescent="0.2">
      <c r="H72" s="31"/>
      <c r="I72" s="31"/>
    </row>
    <row r="74" spans="1:9" x14ac:dyDescent="0.25">
      <c r="A74" s="60"/>
      <c r="B74" s="60"/>
      <c r="C74" s="60"/>
      <c r="E74" s="49"/>
      <c r="F74" s="46" t="s">
        <v>72</v>
      </c>
      <c r="G74" s="49"/>
    </row>
    <row r="75" spans="1:9" x14ac:dyDescent="0.25">
      <c r="A75" s="60"/>
      <c r="B75" s="60"/>
      <c r="C75" s="60"/>
      <c r="E75" s="40"/>
      <c r="F75" s="47" t="s">
        <v>73</v>
      </c>
      <c r="G75" s="40"/>
    </row>
    <row r="76" spans="1:9" x14ac:dyDescent="0.25">
      <c r="A76" s="60"/>
      <c r="B76" s="60"/>
      <c r="C76" s="60"/>
      <c r="E76" s="40"/>
      <c r="F76" s="58" t="s">
        <v>74</v>
      </c>
      <c r="G76" s="40"/>
    </row>
    <row r="77" spans="1:9" x14ac:dyDescent="0.25">
      <c r="A77" s="60"/>
      <c r="B77" s="60"/>
      <c r="C77" s="60"/>
      <c r="E77" s="40"/>
      <c r="F77" s="40"/>
      <c r="G77" s="40"/>
    </row>
    <row r="78" spans="1:9" x14ac:dyDescent="0.25">
      <c r="A78" s="60"/>
      <c r="B78" s="60"/>
      <c r="C78" s="60"/>
      <c r="E78" s="40"/>
      <c r="F78" s="40"/>
      <c r="G78" s="40"/>
    </row>
    <row r="79" spans="1:9" x14ac:dyDescent="0.25">
      <c r="A79" s="65" t="s">
        <v>0</v>
      </c>
      <c r="B79" s="65"/>
      <c r="C79" s="65"/>
      <c r="D79" s="65"/>
      <c r="E79" s="65"/>
      <c r="F79" s="65"/>
      <c r="G79" s="65"/>
    </row>
    <row r="80" spans="1:9" x14ac:dyDescent="0.25">
      <c r="A80" s="60"/>
      <c r="B80" s="60"/>
      <c r="C80" s="60"/>
      <c r="D80" s="66"/>
      <c r="E80" s="66"/>
      <c r="F80" s="66"/>
      <c r="G80" s="66"/>
    </row>
    <row r="81" spans="1:7" ht="63" x14ac:dyDescent="0.25">
      <c r="A81" s="59" t="s">
        <v>1</v>
      </c>
      <c r="B81" s="59" t="s">
        <v>2</v>
      </c>
      <c r="C81" s="59" t="s">
        <v>3</v>
      </c>
      <c r="D81" s="63" t="s">
        <v>40</v>
      </c>
      <c r="E81" s="63"/>
      <c r="F81" s="63"/>
      <c r="G81" s="63"/>
    </row>
    <row r="82" spans="1:7" x14ac:dyDescent="0.25">
      <c r="A82" s="41">
        <v>1</v>
      </c>
      <c r="B82" s="42" t="s">
        <v>4</v>
      </c>
      <c r="C82" s="8">
        <f>E82-G82</f>
        <v>3931.5</v>
      </c>
      <c r="D82" s="9" t="s">
        <v>5</v>
      </c>
      <c r="E82" s="10">
        <v>4013</v>
      </c>
      <c r="F82" s="7" t="s">
        <v>6</v>
      </c>
      <c r="G82" s="10">
        <f>73+8.5</f>
        <v>81.5</v>
      </c>
    </row>
    <row r="83" spans="1:7" ht="31.5" x14ac:dyDescent="0.25">
      <c r="A83" s="41">
        <v>2</v>
      </c>
      <c r="B83" s="43" t="s">
        <v>121</v>
      </c>
      <c r="C83" s="8">
        <f t="shared" ref="C83:C108" si="1">E83-G83</f>
        <v>3668.5</v>
      </c>
      <c r="D83" s="9" t="s">
        <v>5</v>
      </c>
      <c r="E83" s="10">
        <v>3800</v>
      </c>
      <c r="F83" s="7" t="s">
        <v>8</v>
      </c>
      <c r="G83" s="10">
        <f>111+20.5</f>
        <v>131.5</v>
      </c>
    </row>
    <row r="84" spans="1:7" x14ac:dyDescent="0.25">
      <c r="A84" s="41">
        <v>3</v>
      </c>
      <c r="B84" s="42" t="s">
        <v>122</v>
      </c>
      <c r="C84" s="8">
        <f t="shared" si="1"/>
        <v>9494</v>
      </c>
      <c r="D84" s="9" t="s">
        <v>9</v>
      </c>
      <c r="E84" s="5">
        <v>9707</v>
      </c>
      <c r="F84" s="7" t="s">
        <v>10</v>
      </c>
      <c r="G84" s="10">
        <v>213</v>
      </c>
    </row>
    <row r="85" spans="1:7" x14ac:dyDescent="0.25">
      <c r="A85" s="41">
        <v>4</v>
      </c>
      <c r="B85" s="42" t="s">
        <v>123</v>
      </c>
      <c r="C85" s="8">
        <f t="shared" si="1"/>
        <v>3952</v>
      </c>
      <c r="D85" s="9" t="s">
        <v>5</v>
      </c>
      <c r="E85" s="6">
        <v>4097</v>
      </c>
      <c r="F85" s="13" t="s">
        <v>12</v>
      </c>
      <c r="G85" s="8">
        <f>103+42</f>
        <v>145</v>
      </c>
    </row>
    <row r="86" spans="1:7" x14ac:dyDescent="0.25">
      <c r="A86" s="41">
        <v>5</v>
      </c>
      <c r="B86" s="42" t="s">
        <v>41</v>
      </c>
      <c r="C86" s="8">
        <f t="shared" si="1"/>
        <v>1823</v>
      </c>
      <c r="D86" s="9" t="s">
        <v>11</v>
      </c>
      <c r="E86" s="8">
        <v>1900</v>
      </c>
      <c r="F86" s="13" t="s">
        <v>13</v>
      </c>
      <c r="G86" s="8">
        <f>42+35</f>
        <v>77</v>
      </c>
    </row>
    <row r="87" spans="1:7" x14ac:dyDescent="0.25">
      <c r="A87" s="41">
        <v>6</v>
      </c>
      <c r="B87" s="42" t="s">
        <v>42</v>
      </c>
      <c r="C87" s="8">
        <f t="shared" si="1"/>
        <v>3950</v>
      </c>
      <c r="D87" s="9" t="s">
        <v>14</v>
      </c>
      <c r="E87" s="8">
        <v>4046</v>
      </c>
      <c r="F87" s="13" t="s">
        <v>15</v>
      </c>
      <c r="G87" s="8">
        <f>87+9</f>
        <v>96</v>
      </c>
    </row>
    <row r="88" spans="1:7" x14ac:dyDescent="0.25">
      <c r="A88" s="41">
        <v>7</v>
      </c>
      <c r="B88" s="44" t="s">
        <v>43</v>
      </c>
      <c r="C88" s="8">
        <f t="shared" si="1"/>
        <v>5064</v>
      </c>
      <c r="D88" s="9" t="s">
        <v>16</v>
      </c>
      <c r="E88" s="6">
        <v>5234</v>
      </c>
      <c r="F88" s="13" t="s">
        <v>17</v>
      </c>
      <c r="G88" s="8">
        <f>110+60</f>
        <v>170</v>
      </c>
    </row>
    <row r="89" spans="1:7" ht="31.5" x14ac:dyDescent="0.25">
      <c r="A89" s="41">
        <v>8</v>
      </c>
      <c r="B89" s="42" t="s">
        <v>71</v>
      </c>
      <c r="C89" s="8">
        <f t="shared" si="1"/>
        <v>5570</v>
      </c>
      <c r="D89" s="9" t="s">
        <v>7</v>
      </c>
      <c r="E89" s="6">
        <v>5700</v>
      </c>
      <c r="F89" s="15" t="s">
        <v>18</v>
      </c>
      <c r="G89" s="8">
        <f>118+12</f>
        <v>130</v>
      </c>
    </row>
    <row r="90" spans="1:7" x14ac:dyDescent="0.25">
      <c r="A90" s="41">
        <v>9</v>
      </c>
      <c r="B90" s="45" t="s">
        <v>44</v>
      </c>
      <c r="C90" s="8">
        <f t="shared" si="1"/>
        <v>3662</v>
      </c>
      <c r="D90" s="9" t="s">
        <v>5</v>
      </c>
      <c r="E90" s="6">
        <f>1863*2</f>
        <v>3726</v>
      </c>
      <c r="F90" s="13" t="s">
        <v>59</v>
      </c>
      <c r="G90" s="8">
        <f>(27+5)*2</f>
        <v>64</v>
      </c>
    </row>
    <row r="91" spans="1:7" x14ac:dyDescent="0.25">
      <c r="A91" s="41">
        <v>10</v>
      </c>
      <c r="B91" s="42" t="s">
        <v>54</v>
      </c>
      <c r="C91" s="8">
        <f t="shared" si="1"/>
        <v>5540</v>
      </c>
      <c r="D91" s="9" t="s">
        <v>7</v>
      </c>
      <c r="E91" s="6">
        <v>5700</v>
      </c>
      <c r="F91" s="7" t="s">
        <v>19</v>
      </c>
      <c r="G91" s="8">
        <f>118+42</f>
        <v>160</v>
      </c>
    </row>
    <row r="92" spans="1:7" x14ac:dyDescent="0.25">
      <c r="A92" s="41">
        <v>11</v>
      </c>
      <c r="B92" s="42" t="s">
        <v>55</v>
      </c>
      <c r="C92" s="8">
        <f t="shared" si="1"/>
        <v>5553</v>
      </c>
      <c r="D92" s="17" t="s">
        <v>20</v>
      </c>
      <c r="E92" s="18">
        <v>5700</v>
      </c>
      <c r="F92" s="19" t="s">
        <v>21</v>
      </c>
      <c r="G92" s="8">
        <f>122+25</f>
        <v>147</v>
      </c>
    </row>
    <row r="93" spans="1:7" x14ac:dyDescent="0.25">
      <c r="A93" s="41">
        <v>12</v>
      </c>
      <c r="B93" s="42" t="s">
        <v>56</v>
      </c>
      <c r="C93" s="8">
        <f t="shared" si="1"/>
        <v>5065</v>
      </c>
      <c r="D93" s="9" t="s">
        <v>69</v>
      </c>
      <c r="E93" s="6">
        <v>5255</v>
      </c>
      <c r="F93" s="7" t="s">
        <v>22</v>
      </c>
      <c r="G93" s="8">
        <f>111+79</f>
        <v>190</v>
      </c>
    </row>
    <row r="94" spans="1:7" x14ac:dyDescent="0.25">
      <c r="A94" s="41">
        <v>13</v>
      </c>
      <c r="B94" s="42" t="s">
        <v>57</v>
      </c>
      <c r="C94" s="8">
        <f t="shared" si="1"/>
        <v>1692</v>
      </c>
      <c r="D94" s="9" t="s">
        <v>23</v>
      </c>
      <c r="E94" s="6">
        <v>1753</v>
      </c>
      <c r="F94" s="13" t="s">
        <v>24</v>
      </c>
      <c r="G94" s="23">
        <f>26+35</f>
        <v>61</v>
      </c>
    </row>
    <row r="95" spans="1:7" x14ac:dyDescent="0.25">
      <c r="A95" s="41">
        <v>14</v>
      </c>
      <c r="B95" s="45" t="s">
        <v>45</v>
      </c>
      <c r="C95" s="8">
        <f t="shared" si="1"/>
        <v>5265</v>
      </c>
      <c r="D95" s="9" t="s">
        <v>25</v>
      </c>
      <c r="E95" s="6">
        <v>5395</v>
      </c>
      <c r="F95" s="13" t="s">
        <v>26</v>
      </c>
      <c r="G95" s="8">
        <f>108+22</f>
        <v>130</v>
      </c>
    </row>
    <row r="96" spans="1:7" ht="31.5" x14ac:dyDescent="0.25">
      <c r="A96" s="41">
        <v>15</v>
      </c>
      <c r="B96" s="42" t="s">
        <v>70</v>
      </c>
      <c r="C96" s="8">
        <f t="shared" si="1"/>
        <v>1287</v>
      </c>
      <c r="D96" s="9" t="s">
        <v>27</v>
      </c>
      <c r="E96" s="6">
        <f>1330</f>
        <v>1330</v>
      </c>
      <c r="F96" s="13" t="s">
        <v>28</v>
      </c>
      <c r="G96" s="23">
        <f>35+8</f>
        <v>43</v>
      </c>
    </row>
    <row r="97" spans="1:7" x14ac:dyDescent="0.25">
      <c r="A97" s="41">
        <v>16</v>
      </c>
      <c r="B97" s="45" t="s">
        <v>46</v>
      </c>
      <c r="C97" s="8">
        <f>E97-G97</f>
        <v>3043</v>
      </c>
      <c r="D97" s="9" t="s">
        <v>60</v>
      </c>
      <c r="E97" s="6">
        <f>2850+350</f>
        <v>3200</v>
      </c>
      <c r="F97" s="14" t="s">
        <v>61</v>
      </c>
      <c r="G97" s="23">
        <f>112+45</f>
        <v>157</v>
      </c>
    </row>
    <row r="98" spans="1:7" x14ac:dyDescent="0.25">
      <c r="A98" s="41">
        <v>17</v>
      </c>
      <c r="B98" s="45" t="s">
        <v>47</v>
      </c>
      <c r="C98" s="8">
        <f t="shared" ref="C98:C121" si="2">E98-G98</f>
        <v>1962</v>
      </c>
      <c r="D98" s="9" t="s">
        <v>68</v>
      </c>
      <c r="E98" s="6">
        <v>2094</v>
      </c>
      <c r="F98" s="7" t="s">
        <v>29</v>
      </c>
      <c r="G98" s="8">
        <f>122+10</f>
        <v>132</v>
      </c>
    </row>
    <row r="99" spans="1:7" x14ac:dyDescent="0.25">
      <c r="A99" s="41">
        <v>18</v>
      </c>
      <c r="B99" s="42" t="s">
        <v>124</v>
      </c>
      <c r="C99" s="8">
        <f t="shared" si="2"/>
        <v>5548</v>
      </c>
      <c r="D99" s="12" t="s">
        <v>7</v>
      </c>
      <c r="E99" s="24">
        <v>5700</v>
      </c>
      <c r="F99" s="14" t="s">
        <v>30</v>
      </c>
      <c r="G99" s="8">
        <f>138+14</f>
        <v>152</v>
      </c>
    </row>
    <row r="100" spans="1:7" x14ac:dyDescent="0.25">
      <c r="A100" s="41">
        <v>19</v>
      </c>
      <c r="B100" s="45" t="s">
        <v>48</v>
      </c>
      <c r="C100" s="8">
        <f t="shared" si="2"/>
        <v>1275.463</v>
      </c>
      <c r="D100" s="7" t="s">
        <v>31</v>
      </c>
      <c r="E100" s="6">
        <v>1330</v>
      </c>
      <c r="F100" s="13" t="s">
        <v>32</v>
      </c>
      <c r="G100" s="8">
        <f>43.537+11</f>
        <v>54.536999999999999</v>
      </c>
    </row>
    <row r="101" spans="1:7" x14ac:dyDescent="0.25">
      <c r="A101" s="41">
        <v>20</v>
      </c>
      <c r="B101" s="42" t="s">
        <v>58</v>
      </c>
      <c r="C101" s="8">
        <f t="shared" si="2"/>
        <v>5601.4989999999998</v>
      </c>
      <c r="D101" s="12" t="s">
        <v>7</v>
      </c>
      <c r="E101" s="20">
        <v>5700</v>
      </c>
      <c r="F101" s="12" t="s">
        <v>33</v>
      </c>
      <c r="G101" s="8">
        <f>86.171+12.33</f>
        <v>98.501000000000005</v>
      </c>
    </row>
    <row r="102" spans="1:7" ht="31.5" x14ac:dyDescent="0.25">
      <c r="A102" s="41">
        <v>21</v>
      </c>
      <c r="B102" s="45" t="s">
        <v>49</v>
      </c>
      <c r="C102" s="8">
        <f t="shared" si="2"/>
        <v>2897</v>
      </c>
      <c r="D102" s="7" t="s">
        <v>34</v>
      </c>
      <c r="E102" s="6">
        <v>2988</v>
      </c>
      <c r="F102" s="13" t="s">
        <v>35</v>
      </c>
      <c r="G102" s="8">
        <f>80+11</f>
        <v>91</v>
      </c>
    </row>
    <row r="103" spans="1:7" x14ac:dyDescent="0.25">
      <c r="A103" s="41">
        <v>22</v>
      </c>
      <c r="B103" s="45" t="s">
        <v>50</v>
      </c>
      <c r="C103" s="8">
        <f t="shared" si="2"/>
        <v>1288.826</v>
      </c>
      <c r="D103" s="7" t="s">
        <v>27</v>
      </c>
      <c r="E103" s="6">
        <f>665*2</f>
        <v>1330</v>
      </c>
      <c r="F103" s="7" t="s">
        <v>62</v>
      </c>
      <c r="G103" s="23">
        <f>(16.087+4.5)*2</f>
        <v>41.173999999999999</v>
      </c>
    </row>
    <row r="104" spans="1:7" x14ac:dyDescent="0.25">
      <c r="A104" s="41">
        <v>23</v>
      </c>
      <c r="B104" s="45" t="s">
        <v>51</v>
      </c>
      <c r="C104" s="8">
        <f t="shared" si="2"/>
        <v>5470</v>
      </c>
      <c r="D104" s="7" t="s">
        <v>7</v>
      </c>
      <c r="E104" s="6">
        <f>2850*2</f>
        <v>5700</v>
      </c>
      <c r="F104" s="7" t="s">
        <v>63</v>
      </c>
      <c r="G104" s="8">
        <f>(93+22)*2</f>
        <v>230</v>
      </c>
    </row>
    <row r="105" spans="1:7" ht="31.5" x14ac:dyDescent="0.25">
      <c r="A105" s="41">
        <v>24</v>
      </c>
      <c r="B105" s="42" t="s">
        <v>125</v>
      </c>
      <c r="C105" s="8">
        <f t="shared" si="2"/>
        <v>1845</v>
      </c>
      <c r="D105" s="7" t="s">
        <v>11</v>
      </c>
      <c r="E105" s="6">
        <f>950*2</f>
        <v>1900</v>
      </c>
      <c r="F105" s="7" t="s">
        <v>64</v>
      </c>
      <c r="G105" s="8">
        <f>(19+8.5)*2</f>
        <v>55</v>
      </c>
    </row>
    <row r="106" spans="1:7" x14ac:dyDescent="0.25">
      <c r="A106" s="41">
        <v>25</v>
      </c>
      <c r="B106" s="45" t="s">
        <v>52</v>
      </c>
      <c r="C106" s="8">
        <f t="shared" si="2"/>
        <v>1810</v>
      </c>
      <c r="D106" s="12" t="s">
        <v>11</v>
      </c>
      <c r="E106" s="24">
        <f>937*2</f>
        <v>1874</v>
      </c>
      <c r="F106" s="14" t="s">
        <v>65</v>
      </c>
      <c r="G106" s="8">
        <f>(26+6)*2</f>
        <v>64</v>
      </c>
    </row>
    <row r="107" spans="1:7" ht="31.5" x14ac:dyDescent="0.25">
      <c r="A107" s="41">
        <v>26</v>
      </c>
      <c r="B107" s="42" t="s">
        <v>126</v>
      </c>
      <c r="C107" s="8">
        <f t="shared" si="2"/>
        <v>2782</v>
      </c>
      <c r="D107" s="7" t="s">
        <v>36</v>
      </c>
      <c r="E107" s="6">
        <v>2850</v>
      </c>
      <c r="F107" s="13" t="s">
        <v>37</v>
      </c>
      <c r="G107" s="8">
        <f>60+8</f>
        <v>68</v>
      </c>
    </row>
    <row r="108" spans="1:7" ht="31.5" x14ac:dyDescent="0.25">
      <c r="A108" s="41">
        <v>27</v>
      </c>
      <c r="B108" s="45" t="s">
        <v>53</v>
      </c>
      <c r="C108" s="8">
        <f t="shared" si="2"/>
        <v>1841</v>
      </c>
      <c r="D108" s="7" t="s">
        <v>66</v>
      </c>
      <c r="E108" s="6">
        <v>1863</v>
      </c>
      <c r="F108" s="7" t="s">
        <v>67</v>
      </c>
      <c r="G108" s="8">
        <f>18+4</f>
        <v>22</v>
      </c>
    </row>
    <row r="109" spans="1:7" ht="18.75" x14ac:dyDescent="0.25">
      <c r="A109" s="6"/>
      <c r="B109" s="25" t="s">
        <v>38</v>
      </c>
      <c r="C109" s="32">
        <f>SUM(C82:C108)</f>
        <v>100880.788</v>
      </c>
      <c r="D109" s="32"/>
      <c r="E109" s="32">
        <f>SUM(E82:E108)</f>
        <v>103885</v>
      </c>
      <c r="F109" s="32"/>
      <c r="G109" s="32">
        <f>SUM(G82:G108)</f>
        <v>3004.212</v>
      </c>
    </row>
    <row r="110" spans="1:7" ht="18.75" x14ac:dyDescent="0.25">
      <c r="A110" s="6"/>
      <c r="B110" s="25" t="s">
        <v>39</v>
      </c>
      <c r="C110" s="32">
        <f>C109*0.84</f>
        <v>84739.861919999996</v>
      </c>
      <c r="D110" s="33"/>
      <c r="E110" s="34"/>
      <c r="F110" s="35"/>
      <c r="G110" s="34"/>
    </row>
    <row r="111" spans="1:7" x14ac:dyDescent="0.25">
      <c r="A111" s="60"/>
      <c r="B111" s="60"/>
      <c r="C111" s="3"/>
      <c r="F111" s="60"/>
    </row>
    <row r="112" spans="1:7" x14ac:dyDescent="0.25">
      <c r="A112" s="60"/>
      <c r="B112" s="60"/>
      <c r="C112" s="3"/>
      <c r="F112" s="60"/>
    </row>
    <row r="113" spans="1:7" x14ac:dyDescent="0.25">
      <c r="A113" s="4"/>
      <c r="B113" s="26"/>
      <c r="C113" s="27"/>
      <c r="D113" s="27"/>
      <c r="E113" s="26"/>
      <c r="F113" s="64"/>
      <c r="G113" s="64"/>
    </row>
    <row r="114" spans="1:7" x14ac:dyDescent="0.25">
      <c r="A114" s="4"/>
      <c r="B114" s="61" t="s">
        <v>75</v>
      </c>
      <c r="C114" s="27"/>
      <c r="D114" s="27"/>
      <c r="E114" s="26"/>
      <c r="F114" s="67" t="s">
        <v>78</v>
      </c>
      <c r="G114" s="67"/>
    </row>
    <row r="115" spans="1:7" x14ac:dyDescent="0.25">
      <c r="A115" s="4"/>
      <c r="B115" s="51"/>
      <c r="C115" s="27"/>
      <c r="D115" s="27"/>
      <c r="E115" s="26"/>
      <c r="F115" s="53"/>
      <c r="G115" s="53"/>
    </row>
    <row r="116" spans="1:7" x14ac:dyDescent="0.25">
      <c r="A116" s="4"/>
      <c r="B116" s="51"/>
      <c r="C116" s="4"/>
      <c r="D116" s="29"/>
      <c r="E116" s="30"/>
      <c r="F116" s="54"/>
      <c r="G116" s="55"/>
    </row>
    <row r="117" spans="1:7" x14ac:dyDescent="0.25">
      <c r="A117" s="60"/>
      <c r="B117" s="52" t="s">
        <v>76</v>
      </c>
      <c r="C117" s="60"/>
      <c r="E117" s="31"/>
      <c r="F117" s="62" t="s">
        <v>79</v>
      </c>
      <c r="G117" s="62"/>
    </row>
    <row r="118" spans="1:7" x14ac:dyDescent="0.25">
      <c r="A118" s="60"/>
      <c r="B118" s="68" t="s">
        <v>77</v>
      </c>
      <c r="C118" s="60"/>
      <c r="E118" s="31"/>
      <c r="F118" s="56" t="s">
        <v>80</v>
      </c>
      <c r="G118" s="57"/>
    </row>
    <row r="119" spans="1:7" x14ac:dyDescent="0.25">
      <c r="A119" s="60"/>
      <c r="B119" s="60"/>
      <c r="C119" s="60"/>
      <c r="F119" s="60"/>
    </row>
    <row r="120" spans="1:7" x14ac:dyDescent="0.25">
      <c r="A120" s="60"/>
      <c r="B120" s="60"/>
      <c r="C120" s="60"/>
      <c r="F120" s="60"/>
    </row>
    <row r="121" spans="1:7" x14ac:dyDescent="0.25">
      <c r="A121" s="60"/>
      <c r="B121" s="60"/>
      <c r="C121" s="60"/>
      <c r="F121" s="60"/>
    </row>
  </sheetData>
  <autoFilter ref="A8:G8">
    <filterColumn colId="3" showButton="0"/>
    <filterColumn colId="4" showButton="0"/>
    <filterColumn colId="5" showButton="0"/>
  </autoFilter>
  <mergeCells count="12">
    <mergeCell ref="F117:G117"/>
    <mergeCell ref="A79:G79"/>
    <mergeCell ref="D80:G80"/>
    <mergeCell ref="D81:G81"/>
    <mergeCell ref="F113:G113"/>
    <mergeCell ref="F114:G114"/>
    <mergeCell ref="F44:G44"/>
    <mergeCell ref="D8:G8"/>
    <mergeCell ref="F40:G40"/>
    <mergeCell ref="A6:G6"/>
    <mergeCell ref="D7:G7"/>
    <mergeCell ref="F41:G41"/>
  </mergeCells>
  <printOptions gridLinesSet="0"/>
  <pageMargins left="0.59055118110236227" right="0.19685039370078741" top="0.19685039370078741" bottom="0.19685039370078741" header="0.31496062992125984" footer="0.31496062992125984"/>
  <pageSetup paperSize="9" scale="45" orientation="portrait" r:id="rId1"/>
  <rowBreaks count="1" manualBreakCount="1">
    <brk id="73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№5</vt:lpstr>
      <vt:lpstr>Лист1</vt:lpstr>
      <vt:lpstr>№5!_ФильтрБазыДанных</vt:lpstr>
      <vt:lpstr>№5!Область_печати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Олжас Корганбаев</dc:creator>
  <cp:lastModifiedBy>Берик Е Нартаев</cp:lastModifiedBy>
  <cp:lastPrinted>2024-05-20T13:22:44Z</cp:lastPrinted>
  <dcterms:created xsi:type="dcterms:W3CDTF">2019-01-17T06:08:39Z</dcterms:created>
  <dcterms:modified xsi:type="dcterms:W3CDTF">2024-05-20T13:24:14Z</dcterms:modified>
</cp:coreProperties>
</file>